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repos\lib\Python\"/>
    </mc:Choice>
  </mc:AlternateContent>
  <bookViews>
    <workbookView xWindow="0" yWindow="0" windowWidth="21015" windowHeight="15615"/>
  </bookViews>
  <sheets>
    <sheet name="DIS|DCS" sheetId="1" r:id="rId1"/>
  </sheets>
  <calcPr calcId="152511"/>
</workbook>
</file>

<file path=xl/calcChain.xml><?xml version="1.0" encoding="utf-8"?>
<calcChain xmlns="http://schemas.openxmlformats.org/spreadsheetml/2006/main">
  <c r="D196" i="1" l="1"/>
  <c r="A196" i="1"/>
  <c r="D195" i="1"/>
  <c r="A195" i="1"/>
  <c r="D194" i="1"/>
  <c r="A194" i="1"/>
  <c r="D193" i="1"/>
  <c r="A193" i="1"/>
  <c r="D192" i="1"/>
  <c r="A192" i="1"/>
  <c r="D191" i="1"/>
  <c r="A191" i="1"/>
  <c r="D190" i="1"/>
  <c r="A190" i="1"/>
  <c r="D189" i="1"/>
  <c r="A189" i="1"/>
  <c r="D188" i="1"/>
  <c r="A188" i="1"/>
  <c r="D187" i="1"/>
  <c r="A187" i="1"/>
  <c r="D186" i="1"/>
  <c r="A186" i="1"/>
  <c r="D185" i="1"/>
  <c r="A185" i="1"/>
  <c r="D184" i="1"/>
  <c r="A184" i="1"/>
  <c r="D183" i="1"/>
  <c r="A183" i="1"/>
  <c r="D182" i="1"/>
  <c r="A182" i="1"/>
  <c r="D181" i="1"/>
  <c r="A181" i="1"/>
  <c r="D180" i="1"/>
  <c r="A180" i="1"/>
  <c r="D179" i="1"/>
  <c r="A179" i="1"/>
  <c r="D178" i="1"/>
  <c r="A178" i="1"/>
  <c r="D177" i="1"/>
  <c r="A177" i="1"/>
  <c r="D176" i="1"/>
  <c r="A176" i="1"/>
  <c r="D175" i="1"/>
  <c r="A175" i="1"/>
  <c r="D174" i="1"/>
  <c r="A174" i="1"/>
  <c r="D173" i="1"/>
  <c r="A173" i="1"/>
  <c r="D172" i="1"/>
  <c r="A172" i="1"/>
  <c r="D171" i="1"/>
  <c r="A171" i="1"/>
  <c r="D170" i="1"/>
  <c r="A170" i="1"/>
  <c r="D169" i="1"/>
  <c r="A169" i="1"/>
  <c r="D168" i="1"/>
  <c r="A168" i="1"/>
  <c r="D167" i="1"/>
  <c r="A167" i="1"/>
  <c r="D166" i="1"/>
  <c r="A166" i="1"/>
  <c r="D165" i="1"/>
  <c r="A165" i="1"/>
  <c r="D164" i="1"/>
  <c r="A164" i="1"/>
  <c r="D163" i="1"/>
  <c r="A163" i="1"/>
  <c r="D162" i="1"/>
  <c r="A162" i="1"/>
  <c r="D161" i="1"/>
  <c r="A161" i="1"/>
  <c r="D160" i="1"/>
  <c r="A160" i="1"/>
  <c r="D159" i="1"/>
  <c r="A159" i="1"/>
  <c r="D158" i="1"/>
  <c r="A158" i="1"/>
  <c r="D157" i="1"/>
  <c r="A157" i="1"/>
  <c r="D156" i="1"/>
  <c r="A156" i="1"/>
  <c r="D155" i="1"/>
  <c r="A155" i="1"/>
  <c r="D154" i="1"/>
  <c r="A154" i="1"/>
  <c r="D153" i="1"/>
  <c r="A153" i="1"/>
  <c r="D152" i="1"/>
  <c r="A152" i="1"/>
  <c r="D151" i="1"/>
  <c r="A151" i="1"/>
  <c r="D150" i="1"/>
  <c r="A150" i="1"/>
  <c r="D149" i="1"/>
  <c r="A149" i="1"/>
  <c r="D148" i="1"/>
  <c r="A148" i="1"/>
  <c r="D147" i="1"/>
  <c r="A147" i="1"/>
  <c r="D146" i="1"/>
  <c r="A146" i="1"/>
  <c r="D145" i="1"/>
  <c r="A145" i="1"/>
  <c r="D144" i="1"/>
  <c r="A144" i="1"/>
  <c r="D143" i="1"/>
  <c r="A143" i="1"/>
  <c r="D142" i="1"/>
  <c r="A142" i="1"/>
  <c r="D141" i="1"/>
  <c r="A141" i="1"/>
  <c r="D140" i="1"/>
  <c r="A140" i="1"/>
  <c r="D139" i="1"/>
  <c r="A139" i="1"/>
  <c r="D138" i="1"/>
  <c r="A138" i="1"/>
  <c r="D137" i="1"/>
  <c r="A137" i="1"/>
  <c r="D136" i="1"/>
  <c r="A136" i="1"/>
  <c r="D135" i="1"/>
  <c r="A135" i="1"/>
  <c r="D134" i="1"/>
  <c r="A134" i="1"/>
  <c r="D133" i="1"/>
  <c r="A133" i="1"/>
  <c r="D132" i="1"/>
  <c r="A132" i="1"/>
  <c r="D131" i="1"/>
  <c r="A131" i="1"/>
  <c r="D130" i="1"/>
  <c r="A130" i="1"/>
  <c r="D129" i="1"/>
  <c r="A129" i="1"/>
  <c r="D128" i="1"/>
  <c r="A128" i="1"/>
  <c r="D127" i="1"/>
  <c r="A127" i="1"/>
  <c r="D126" i="1"/>
  <c r="A126" i="1"/>
  <c r="D125" i="1"/>
  <c r="A125" i="1"/>
  <c r="D124" i="1"/>
  <c r="A124" i="1"/>
  <c r="D123" i="1"/>
  <c r="A123" i="1"/>
  <c r="D122" i="1"/>
  <c r="A122" i="1"/>
  <c r="D121" i="1"/>
  <c r="A121" i="1"/>
  <c r="D120" i="1"/>
  <c r="A120" i="1"/>
  <c r="D119" i="1"/>
  <c r="A119" i="1"/>
  <c r="D118" i="1"/>
  <c r="A118" i="1"/>
  <c r="D117" i="1"/>
  <c r="A117" i="1"/>
  <c r="D116" i="1"/>
  <c r="A116" i="1"/>
  <c r="D115" i="1"/>
  <c r="A115" i="1"/>
  <c r="D114" i="1"/>
  <c r="A114" i="1"/>
  <c r="D113" i="1"/>
  <c r="A113" i="1"/>
  <c r="D112" i="1"/>
  <c r="A112" i="1"/>
  <c r="D111" i="1"/>
  <c r="A111" i="1"/>
  <c r="D110" i="1"/>
  <c r="A110" i="1"/>
  <c r="D109" i="1"/>
  <c r="A109" i="1"/>
  <c r="D108" i="1"/>
  <c r="A108" i="1"/>
  <c r="D107" i="1"/>
  <c r="A107" i="1"/>
  <c r="D106" i="1"/>
  <c r="A106" i="1"/>
  <c r="D105" i="1"/>
  <c r="A105" i="1"/>
  <c r="D104" i="1"/>
  <c r="A104" i="1"/>
  <c r="D103" i="1"/>
  <c r="A103" i="1"/>
  <c r="D102" i="1"/>
  <c r="A102" i="1"/>
  <c r="D101" i="1"/>
  <c r="A101" i="1"/>
  <c r="D100" i="1"/>
  <c r="A100" i="1"/>
  <c r="D99" i="1"/>
  <c r="A99" i="1"/>
  <c r="D98" i="1"/>
  <c r="A98" i="1"/>
  <c r="D97" i="1"/>
  <c r="A97" i="1"/>
  <c r="D96" i="1"/>
  <c r="A96" i="1"/>
  <c r="D95" i="1"/>
  <c r="A95" i="1"/>
  <c r="D94" i="1"/>
  <c r="A94" i="1"/>
  <c r="D93" i="1"/>
  <c r="A93" i="1"/>
  <c r="D92" i="1"/>
  <c r="A92" i="1"/>
  <c r="D91" i="1"/>
  <c r="A91" i="1"/>
  <c r="D90" i="1"/>
  <c r="A90" i="1"/>
  <c r="D89" i="1"/>
  <c r="A89" i="1"/>
  <c r="D88" i="1"/>
  <c r="A88" i="1"/>
  <c r="D87" i="1"/>
  <c r="A87" i="1"/>
  <c r="D86" i="1"/>
  <c r="A86" i="1"/>
  <c r="D85" i="1"/>
  <c r="A85" i="1"/>
  <c r="D84" i="1"/>
  <c r="A84" i="1"/>
  <c r="D83" i="1"/>
  <c r="A83" i="1"/>
  <c r="D82" i="1"/>
  <c r="A82" i="1"/>
  <c r="D81" i="1"/>
  <c r="A81" i="1"/>
  <c r="D80" i="1"/>
  <c r="A80" i="1"/>
  <c r="D79" i="1"/>
  <c r="A79" i="1"/>
  <c r="D78" i="1"/>
  <c r="A78" i="1"/>
  <c r="D77" i="1"/>
  <c r="A77" i="1"/>
  <c r="D76" i="1"/>
  <c r="A76" i="1"/>
  <c r="D75" i="1"/>
  <c r="A75" i="1"/>
  <c r="D74" i="1"/>
  <c r="A74" i="1"/>
  <c r="D73" i="1"/>
  <c r="A73" i="1"/>
  <c r="D72" i="1"/>
  <c r="A72" i="1"/>
  <c r="D71" i="1"/>
  <c r="A71" i="1"/>
  <c r="D70" i="1"/>
  <c r="A70" i="1"/>
  <c r="D69" i="1"/>
  <c r="A69" i="1"/>
  <c r="D68" i="1"/>
  <c r="A68" i="1"/>
  <c r="D67" i="1"/>
  <c r="A67" i="1"/>
  <c r="D66" i="1"/>
  <c r="A66" i="1"/>
  <c r="D65" i="1"/>
  <c r="A65" i="1"/>
  <c r="D64" i="1"/>
  <c r="A64" i="1"/>
  <c r="D63" i="1"/>
  <c r="A63" i="1"/>
  <c r="D62" i="1"/>
  <c r="A62" i="1"/>
  <c r="D61" i="1"/>
  <c r="A61" i="1"/>
  <c r="D60" i="1"/>
  <c r="A60" i="1"/>
  <c r="D59" i="1"/>
  <c r="A59" i="1"/>
  <c r="D58" i="1"/>
  <c r="A58" i="1"/>
  <c r="D57" i="1"/>
  <c r="A57" i="1"/>
  <c r="D56" i="1"/>
  <c r="A56" i="1"/>
  <c r="D55" i="1"/>
  <c r="A55" i="1"/>
  <c r="D54" i="1"/>
  <c r="A54" i="1"/>
  <c r="D53" i="1"/>
  <c r="A53" i="1"/>
  <c r="D52" i="1"/>
  <c r="A52" i="1"/>
  <c r="D51" i="1"/>
  <c r="A51" i="1"/>
  <c r="D50" i="1"/>
  <c r="A50" i="1"/>
  <c r="D49" i="1"/>
  <c r="A49" i="1"/>
  <c r="D48" i="1"/>
  <c r="A48" i="1"/>
  <c r="D47" i="1"/>
  <c r="A47" i="1"/>
  <c r="D46" i="1"/>
  <c r="A46" i="1"/>
  <c r="D45" i="1"/>
  <c r="A45" i="1"/>
  <c r="D44" i="1"/>
  <c r="A44" i="1"/>
  <c r="D43" i="1"/>
  <c r="A43" i="1"/>
  <c r="D42" i="1"/>
  <c r="A42" i="1"/>
  <c r="D41" i="1"/>
  <c r="A41" i="1"/>
  <c r="D40" i="1"/>
  <c r="A40" i="1"/>
  <c r="D39" i="1"/>
  <c r="A39" i="1"/>
  <c r="D38" i="1"/>
  <c r="A38" i="1"/>
  <c r="D37" i="1"/>
  <c r="A37" i="1"/>
  <c r="D36" i="1"/>
  <c r="A36" i="1"/>
  <c r="D35" i="1"/>
  <c r="A35" i="1"/>
  <c r="D34" i="1"/>
  <c r="A34" i="1"/>
  <c r="D33" i="1"/>
  <c r="A33" i="1"/>
  <c r="D32" i="1"/>
  <c r="A32" i="1"/>
  <c r="D31" i="1"/>
  <c r="A31" i="1"/>
  <c r="D30" i="1"/>
  <c r="A30" i="1"/>
  <c r="D29" i="1"/>
  <c r="A29" i="1"/>
  <c r="D28" i="1"/>
  <c r="A28" i="1"/>
  <c r="D27" i="1"/>
  <c r="A27" i="1"/>
  <c r="D26" i="1"/>
  <c r="A26" i="1"/>
  <c r="D25" i="1"/>
  <c r="A25" i="1"/>
  <c r="D24" i="1"/>
  <c r="A24" i="1"/>
  <c r="D23" i="1"/>
  <c r="A23" i="1"/>
  <c r="D22" i="1"/>
  <c r="A22" i="1"/>
  <c r="D21" i="1"/>
  <c r="A21" i="1"/>
  <c r="D20" i="1"/>
  <c r="A20" i="1"/>
  <c r="D19" i="1"/>
  <c r="A19" i="1"/>
  <c r="D18" i="1"/>
  <c r="A18" i="1"/>
  <c r="D17" i="1"/>
  <c r="A17" i="1"/>
  <c r="D16" i="1"/>
  <c r="A16" i="1"/>
  <c r="D15" i="1"/>
  <c r="A15" i="1"/>
  <c r="D14" i="1"/>
  <c r="A14" i="1"/>
  <c r="D13" i="1"/>
  <c r="A13" i="1"/>
  <c r="D12" i="1"/>
  <c r="A12" i="1"/>
  <c r="D11" i="1"/>
  <c r="A11" i="1"/>
  <c r="D10" i="1"/>
  <c r="A10" i="1"/>
  <c r="D9" i="1"/>
  <c r="A9" i="1"/>
  <c r="D8" i="1"/>
  <c r="A8" i="1"/>
  <c r="D7" i="1"/>
  <c r="A7" i="1"/>
  <c r="D6" i="1"/>
  <c r="A6" i="1"/>
  <c r="D5" i="1"/>
  <c r="A5" i="1"/>
  <c r="D4" i="1"/>
  <c r="A4" i="1"/>
  <c r="D3" i="1"/>
  <c r="A3" i="1"/>
  <c r="D2" i="1"/>
  <c r="A2" i="1"/>
</calcChain>
</file>

<file path=xl/sharedStrings.xml><?xml version="1.0" encoding="utf-8"?>
<sst xmlns="http://schemas.openxmlformats.org/spreadsheetml/2006/main" count="784" uniqueCount="496">
  <si>
    <t>CDR ID</t>
  </si>
  <si>
    <t>Drug Name</t>
  </si>
  <si>
    <t>FDA Approval Text</t>
  </si>
  <si>
    <t>FDA Approval URL</t>
  </si>
  <si>
    <t>Date Published</t>
  </si>
  <si>
    <t>Date of LPV</t>
  </si>
  <si>
    <t>Pemetrexed Disodium</t>
  </si>
  <si>
    <t>FDA Approval for Pemetrexed Disodium</t>
  </si>
  <si>
    <t>2006-09-27</t>
  </si>
  <si>
    <t>2017-03-17</t>
  </si>
  <si>
    <t>Bevacizumab</t>
  </si>
  <si>
    <t>FDA Approval for Bevacizumab</t>
  </si>
  <si>
    <t>2017-12-13</t>
  </si>
  <si>
    <t>Bortezomib</t>
  </si>
  <si>
    <t>FDA Approval for Bortezomib</t>
  </si>
  <si>
    <t>2017-03-23</t>
  </si>
  <si>
    <t>Cetuximab</t>
  </si>
  <si>
    <t xml:space="preserve">FDA Approval for Cetuximab </t>
  </si>
  <si>
    <t>Sunitinib Malate</t>
  </si>
  <si>
    <t>FDA Approval for Sunitinib Malate (2017)</t>
  </si>
  <si>
    <t>2017-11-17</t>
  </si>
  <si>
    <t>FDA Approval for Sunitinib Malate (2006-2011)</t>
  </si>
  <si>
    <t>Exemestane</t>
  </si>
  <si>
    <t>FDA Approval for Exemestane</t>
  </si>
  <si>
    <t>2017-07-31</t>
  </si>
  <si>
    <t>Nelarabine</t>
  </si>
  <si>
    <t>FDA Approval for Nelarabine</t>
  </si>
  <si>
    <t>Sorafenib Tosylate</t>
  </si>
  <si>
    <t>FDA Approval for Sorafenib Tosylate</t>
  </si>
  <si>
    <t>2017-04-28</t>
  </si>
  <si>
    <t>Erlotinib Hydrochloride</t>
  </si>
  <si>
    <t>FDA Approval for Erlotinib Hydrochloride 2016</t>
  </si>
  <si>
    <t>FDA Approval for Erlotinib Hydrochloride 2004 - 2013</t>
  </si>
  <si>
    <t>Clofarabine</t>
  </si>
  <si>
    <t>FDA Approval for Clofarabine</t>
  </si>
  <si>
    <t>Oxaliplatin</t>
  </si>
  <si>
    <t>FDA Approval for Oxaliplatin</t>
  </si>
  <si>
    <t>Palifermin</t>
  </si>
  <si>
    <t>FDA Approval for Palifermin</t>
  </si>
  <si>
    <t>Lenalidomide</t>
  </si>
  <si>
    <t>FDA Approval for Lenalidomide (2017)</t>
  </si>
  <si>
    <t>2017-10-05</t>
  </si>
  <si>
    <t>FDA Approval for Lenalidomide (2005-2013)</t>
  </si>
  <si>
    <t>Paclitaxel Albumin-stabilized Nanoparticle Formulation</t>
  </si>
  <si>
    <t>FDA Approval for Paclitaxel Albumin-stabilized Nanoparticle Formulation</t>
  </si>
  <si>
    <t>2017-05-12</t>
  </si>
  <si>
    <t>Imiquimod</t>
  </si>
  <si>
    <t>FDA Approval for Imiquimod</t>
  </si>
  <si>
    <t>2006-10-05</t>
  </si>
  <si>
    <t>Decitabine</t>
  </si>
  <si>
    <t>FDA Approval for Decitabine</t>
  </si>
  <si>
    <t>Letrozole</t>
  </si>
  <si>
    <t>FDA Approval for Letrozole</t>
  </si>
  <si>
    <t>2017-07-13</t>
  </si>
  <si>
    <t>Gemcitabine Hydrochloride</t>
  </si>
  <si>
    <t>FDA Approval for Gemcitabine Hydrochloride</t>
  </si>
  <si>
    <t>Topotecan Hydrochloride</t>
  </si>
  <si>
    <t>FDA Approval for Topotecan Hydrochloride</t>
  </si>
  <si>
    <t>Gefitinib</t>
  </si>
  <si>
    <t>FDA Approval for Gefitinib (2005)</t>
  </si>
  <si>
    <t>FDA Approval for Gefitinib (2015)</t>
  </si>
  <si>
    <t>Rituximab</t>
  </si>
  <si>
    <t>FDA Approval for Rituximab</t>
  </si>
  <si>
    <t>2017-09-07</t>
  </si>
  <si>
    <t>Talc</t>
  </si>
  <si>
    <t>FDA Approval for Talc</t>
  </si>
  <si>
    <t>Dasatinib</t>
  </si>
  <si>
    <t>FDA Approval for Dasatinib (2017)</t>
  </si>
  <si>
    <t>2017-12-11</t>
  </si>
  <si>
    <t>FDA Approval for Dasatinib (2006-2010)</t>
  </si>
  <si>
    <t>Azacitidine</t>
  </si>
  <si>
    <t>FDA Approval for Azacitidine</t>
  </si>
  <si>
    <t>Capecitabine</t>
  </si>
  <si>
    <t>FDA Approval for Capecitabine</t>
  </si>
  <si>
    <t>Docetaxel</t>
  </si>
  <si>
    <t>FDA Approval for Docetaxel</t>
  </si>
  <si>
    <t>Temozolomide</t>
  </si>
  <si>
    <t>FDA Approval for Temozolomide</t>
  </si>
  <si>
    <t>Thalidomide</t>
  </si>
  <si>
    <t>FDA Approval for Thalidomide</t>
  </si>
  <si>
    <t>Trastuzumab</t>
  </si>
  <si>
    <t>FDA Approval for Trastuzumab</t>
  </si>
  <si>
    <t>Gemtuzumab Ozogamicin</t>
  </si>
  <si>
    <t>FDA Approval for Gemtuzumab Ozogamicin</t>
  </si>
  <si>
    <t>2007-01-22</t>
  </si>
  <si>
    <t>2017-09-29</t>
  </si>
  <si>
    <t>Technetium Tc 99m Dextran</t>
  </si>
  <si>
    <t>FDA Consumer Information Sheet on NeoTect Kit</t>
  </si>
  <si>
    <t>Valrubicin</t>
  </si>
  <si>
    <t>FDA Approval for Valrubicin</t>
  </si>
  <si>
    <t>2017-10-30</t>
  </si>
  <si>
    <t>Pegaspargase</t>
  </si>
  <si>
    <t>FDA Approval for Pegaspargase</t>
  </si>
  <si>
    <t>Panitumumab</t>
  </si>
  <si>
    <t>FDA Approval for Panitumumab</t>
  </si>
  <si>
    <t>2006-10-02</t>
  </si>
  <si>
    <t>Vorinostat</t>
  </si>
  <si>
    <t>FDA Approval for Vorinostat</t>
  </si>
  <si>
    <t>2006-10-10</t>
  </si>
  <si>
    <t>Lapatinib Ditosylate</t>
  </si>
  <si>
    <t>FDA Approval for Lapatinib Ditosylate</t>
  </si>
  <si>
    <t>2007-03-15</t>
  </si>
  <si>
    <t>Doxorubicin Hydrochloride Liposome</t>
  </si>
  <si>
    <t>FDA Approval for Doxorubicin Hydrochloride Liposome</t>
  </si>
  <si>
    <t>2007-08-08</t>
  </si>
  <si>
    <t>Temsirolimus</t>
  </si>
  <si>
    <t>FDA Approval for Temsirolimus</t>
  </si>
  <si>
    <t>2007-06-13</t>
  </si>
  <si>
    <t>Raloxifene Hydrochloride</t>
  </si>
  <si>
    <t>FDA Approval for Raloxifene Hydrochloride</t>
  </si>
  <si>
    <t>2007-10-26</t>
  </si>
  <si>
    <t>Dexrazoxane Hydrochloride</t>
  </si>
  <si>
    <t>FDA Approval for Dexrazoxane Hydrochloride</t>
  </si>
  <si>
    <t>2007-10-23</t>
  </si>
  <si>
    <t>Alemtuzumab</t>
  </si>
  <si>
    <t>FDA Approval for Alemtuzumab</t>
  </si>
  <si>
    <t>2007-11-30</t>
  </si>
  <si>
    <t>Ixabepilone</t>
  </si>
  <si>
    <t>FDA Approval for Ixabepilone</t>
  </si>
  <si>
    <t>2007-11-15</t>
  </si>
  <si>
    <t>Nilotinib</t>
  </si>
  <si>
    <t>FDA Approval for Nilotinib</t>
  </si>
  <si>
    <t>2008-02-01</t>
  </si>
  <si>
    <t>2018-01-05</t>
  </si>
  <si>
    <t>Tositumomab and Iodine I 131 Tositumomab</t>
  </si>
  <si>
    <t>FDA Approval for Tositumomab and Iodine I 131 Tositumomab</t>
  </si>
  <si>
    <t>2008-02-26</t>
  </si>
  <si>
    <t>Bendamustine Hydrochloride</t>
  </si>
  <si>
    <t>FDA Approval for Bendamustine Hydrochloride</t>
  </si>
  <si>
    <t>2008-05-23</t>
  </si>
  <si>
    <t>Romiplostim</t>
  </si>
  <si>
    <t>FDA Approval for Romiplostim</t>
  </si>
  <si>
    <t>2008-10-01</t>
  </si>
  <si>
    <t>Eltrombopag Olamine</t>
  </si>
  <si>
    <t>FDA Approval for Eltrombopag Olamine for Use in Children</t>
  </si>
  <si>
    <t>2008-12-29</t>
  </si>
  <si>
    <t>FDA Approval for Eltrombopag Olamine</t>
  </si>
  <si>
    <t>Plerixafor</t>
  </si>
  <si>
    <t>FDA Approval for Plerixafor</t>
  </si>
  <si>
    <t>2009-02-25</t>
  </si>
  <si>
    <t>Degarelix</t>
  </si>
  <si>
    <t>FDA Approval for Degarelix</t>
  </si>
  <si>
    <t>2009-03-30</t>
  </si>
  <si>
    <t>Everolimus</t>
  </si>
  <si>
    <t>FDA Approval for Everolimus (2016)</t>
  </si>
  <si>
    <t>2009-04-21</t>
  </si>
  <si>
    <t>FDA Approval for Everolimus (2009-2012)</t>
  </si>
  <si>
    <t>Pralatrexate</t>
  </si>
  <si>
    <t>FDA Approval for Pralatrexate</t>
  </si>
  <si>
    <t>2009-10-29</t>
  </si>
  <si>
    <t>Ofatumumab</t>
  </si>
  <si>
    <t>FDA Approval for Ofatumumab (2016)</t>
  </si>
  <si>
    <t>2009-11-20</t>
  </si>
  <si>
    <t>2017-12-15</t>
  </si>
  <si>
    <t>FDA Approval for Ofatumumab (2009 and 2014)</t>
  </si>
  <si>
    <t>Pazopanib Hydrochloride</t>
  </si>
  <si>
    <t>FDA Approval for Pazopanib Hydrochloride</t>
  </si>
  <si>
    <t>2009-11-25</t>
  </si>
  <si>
    <t>Rasburicase</t>
  </si>
  <si>
    <t>FDA Approval for Rasburicase</t>
  </si>
  <si>
    <t>Recombinant Human Papillomavirus (HPV) Bivalent Vaccine</t>
  </si>
  <si>
    <t>FDA Approval for a Recombinant Human Papillomavirus (HPV) Bivalent Vaccine</t>
  </si>
  <si>
    <t>2010-05-07</t>
  </si>
  <si>
    <t>2017-06-07</t>
  </si>
  <si>
    <t>Recombinant Human Papillomavirus (HPV) Quadrivalent Vaccine</t>
  </si>
  <si>
    <t>FDA Approval for Recombinant Human Papillomavirus (HPV) Quadrivalent Vaccine</t>
  </si>
  <si>
    <t>2017-12-01</t>
  </si>
  <si>
    <t>Romidepsin</t>
  </si>
  <si>
    <t>FDA Approval for Romidepsin</t>
  </si>
  <si>
    <t>2009-11-30</t>
  </si>
  <si>
    <t>Denileukin Diftitox</t>
  </si>
  <si>
    <t>FDA Approval for Denileukin Diftitox</t>
  </si>
  <si>
    <t>2010-05-05</t>
  </si>
  <si>
    <t>Sipuleucel-T</t>
  </si>
  <si>
    <t>FDA Approval for Sipuleucel-T</t>
  </si>
  <si>
    <t>2010-06-28</t>
  </si>
  <si>
    <t>Cabazitaxel</t>
  </si>
  <si>
    <t>FDA Approval for Cabazitaxel</t>
  </si>
  <si>
    <t>2010-07-22</t>
  </si>
  <si>
    <t>Eribulin Mesylate</t>
  </si>
  <si>
    <t>FDA Approval for Eribulin Mesylate for Liposarcoma</t>
  </si>
  <si>
    <t>2010-12-10</t>
  </si>
  <si>
    <t>FDA Approval for Eribulin Mesylate for Breast Cancer</t>
  </si>
  <si>
    <t>Denosumab</t>
  </si>
  <si>
    <t>FDA Approval for Denosumab</t>
  </si>
  <si>
    <t>2010-11-30</t>
  </si>
  <si>
    <t>2017-12-05</t>
  </si>
  <si>
    <t>Ipilimumab</t>
  </si>
  <si>
    <t>FDA Approval for Ipilimumab as Adjuvant Therapy</t>
  </si>
  <si>
    <t>2011-04-21</t>
  </si>
  <si>
    <t>FDA Approval for Ipilimumab</t>
  </si>
  <si>
    <t>FOLFIRI-BEVACIZUMAB</t>
  </si>
  <si>
    <t>2011-08-16</t>
  </si>
  <si>
    <t>Vandetanib</t>
  </si>
  <si>
    <t>FDA Approval for Vandetanib</t>
  </si>
  <si>
    <t>2011-04-29</t>
  </si>
  <si>
    <t>Abiraterone Acetate</t>
  </si>
  <si>
    <t>FDA Approval for Abiraterone Acetate</t>
  </si>
  <si>
    <t>2011-05-16</t>
  </si>
  <si>
    <t>2017-06-19</t>
  </si>
  <si>
    <t>Vemurafenib</t>
  </si>
  <si>
    <t>FDA Approval for Vemurafenib for Erdheim-Chester Disease</t>
  </si>
  <si>
    <t>2011-09-09</t>
  </si>
  <si>
    <t>2017-11-09</t>
  </si>
  <si>
    <t>FDA Approval for Vemurafenib for Melanoma</t>
  </si>
  <si>
    <t>Brentuximab Vedotin</t>
  </si>
  <si>
    <t>FDA Approval for Brentuximab Vedotin (2017)</t>
  </si>
  <si>
    <t>2017-12-19</t>
  </si>
  <si>
    <t>FDA Approval for Brentuximab Vedotin (2015)</t>
  </si>
  <si>
    <t>FDA Approval for Brentuximab Vedotin (2011)</t>
  </si>
  <si>
    <t>Crizotinib</t>
  </si>
  <si>
    <t>FDA Approval for Crizotinib (2016)</t>
  </si>
  <si>
    <t>2011-10-05</t>
  </si>
  <si>
    <t>2017-09-06</t>
  </si>
  <si>
    <t>FDA Approval for Crizotinib (2013)</t>
  </si>
  <si>
    <t>Asparaginase Erwinia chrysanthemi</t>
  </si>
  <si>
    <t xml:space="preserve">FDA Approval for Asparaginase Erwinia chrysanthemi
</t>
  </si>
  <si>
    <t>2011-12-16</t>
  </si>
  <si>
    <t>Ruxolitinib Phosphate</t>
  </si>
  <si>
    <t>FDA Approval for Ruxolitinib
Phosphate</t>
  </si>
  <si>
    <t>2011-12-01</t>
  </si>
  <si>
    <t>Glucarpidase</t>
  </si>
  <si>
    <t>FDA Approval for Glucarpidase</t>
  </si>
  <si>
    <t>2012-02-17</t>
  </si>
  <si>
    <t>Axitinib</t>
  </si>
  <si>
    <t>FDA Approval for Axitinib</t>
  </si>
  <si>
    <t>2012-02-10</t>
  </si>
  <si>
    <t>Vismodegib</t>
  </si>
  <si>
    <t>FDA Approval for Vismodegib</t>
  </si>
  <si>
    <t>2012-03-19</t>
  </si>
  <si>
    <t>Pertuzumab</t>
  </si>
  <si>
    <t>FDA Approval for Pertuzumab 2017</t>
  </si>
  <si>
    <t>2012-07-13</t>
  </si>
  <si>
    <t>2017-12-28</t>
  </si>
  <si>
    <t>FDA Approval for Pertuzumab (2012-2013)</t>
  </si>
  <si>
    <t>Carfilzomib</t>
  </si>
  <si>
    <t>FDA Approval for Carfilzomib in Combination</t>
  </si>
  <si>
    <t>2012-08-20</t>
  </si>
  <si>
    <t>FDA Approval for Carfilzomib</t>
  </si>
  <si>
    <t>Ziv-Aflibercept</t>
  </si>
  <si>
    <t>FDA Approval for Ziv-Aflibercept</t>
  </si>
  <si>
    <t>2012-08-15</t>
  </si>
  <si>
    <t>Vincristine Sulfate Liposome</t>
  </si>
  <si>
    <t>FDA Approval for Vincristine Sulfate Liposome</t>
  </si>
  <si>
    <t>2012-08-27</t>
  </si>
  <si>
    <t>Enzalutamide</t>
  </si>
  <si>
    <t>FDA Approval for Enzalutamide</t>
  </si>
  <si>
    <t>2012-09-26</t>
  </si>
  <si>
    <t>2017-10-24</t>
  </si>
  <si>
    <t>Bosutinib</t>
  </si>
  <si>
    <t>FDA Approval for Bosutinib (2017)</t>
  </si>
  <si>
    <t>2012-09-24</t>
  </si>
  <si>
    <t>2017-12-21</t>
  </si>
  <si>
    <t>FDA Approval for Bosutinib (2012)</t>
  </si>
  <si>
    <t>Regorafenib</t>
  </si>
  <si>
    <t>FDA Approval for Regorafenib (2017)</t>
  </si>
  <si>
    <t>2012-10-04</t>
  </si>
  <si>
    <t>2017-05-25</t>
  </si>
  <si>
    <t>FDA Approval for Regorafenib (2012-2013)</t>
  </si>
  <si>
    <t>Omacetaxine Mepesuccinate</t>
  </si>
  <si>
    <t>FDA Approval for Omacetaxine Mepesuccinate</t>
  </si>
  <si>
    <t>2012-11-19</t>
  </si>
  <si>
    <t>Cabozantinib-S-Malate</t>
  </si>
  <si>
    <t>FDA Approval for Cabozantinib-S-Malate for Renal Cell Carcinoma (2017)</t>
  </si>
  <si>
    <t>2012-12-19</t>
  </si>
  <si>
    <t>FDA Approval for Cabozantinib-S-Malate for Renal Cell Carcinoma (2016)</t>
  </si>
  <si>
    <t>FDA Approval for Cabozantinib-S-Malate for Medullary Thyroid Cancer</t>
  </si>
  <si>
    <t>Ponatinib Hydrochloride</t>
  </si>
  <si>
    <t>FDA Approval for Ponatinib Hydrochloride</t>
  </si>
  <si>
    <t>2012-12-26</t>
  </si>
  <si>
    <t>FOLFIRI-CETUXIMAB</t>
  </si>
  <si>
    <t>FDA Approval for Cetuximab</t>
  </si>
  <si>
    <t>2013-02-15</t>
  </si>
  <si>
    <t>Pomalidomide</t>
  </si>
  <si>
    <t>FDA Approval for Pomalidomide</t>
  </si>
  <si>
    <t>2013-02-13</t>
  </si>
  <si>
    <t>Ado-Trastuzumab Emtansine</t>
  </si>
  <si>
    <t xml:space="preserve">FDA Approval for Ado-Trastuzumab Emtansine
</t>
  </si>
  <si>
    <t>2013-03-13</t>
  </si>
  <si>
    <t>2017-06-16</t>
  </si>
  <si>
    <t>Radium 223 Dichloride</t>
  </si>
  <si>
    <t>FDA Approval for Radium 223 Dichloride</t>
  </si>
  <si>
    <t>2013-06-12</t>
  </si>
  <si>
    <t>Dabrafenib</t>
  </si>
  <si>
    <t>FDA Approval for Dabrafenib for Non-Small Cell Lung Cancer</t>
  </si>
  <si>
    <t>2013-06-21</t>
  </si>
  <si>
    <t>2017-07-20</t>
  </si>
  <si>
    <t>FDA Approval for Dabrafenib for Melanoma</t>
  </si>
  <si>
    <t>Trametinib</t>
  </si>
  <si>
    <t>FDA Approval for Trametinib for Non-Small Cell Lung Cancer</t>
  </si>
  <si>
    <t>FDA Approval for Trametinib for Melanoma</t>
  </si>
  <si>
    <t>Afatinib Dimaleate</t>
  </si>
  <si>
    <t>FDA Approval for Afatinib Dimaleate</t>
  </si>
  <si>
    <t>2013-07-25</t>
  </si>
  <si>
    <t>Obinutuzumab</t>
  </si>
  <si>
    <t>FDA Approval for Obinutuzumab for Follicular Lymphoma (2017)</t>
  </si>
  <si>
    <t>2013-11-12</t>
  </si>
  <si>
    <t>2017-11-28</t>
  </si>
  <si>
    <t>FDA Approval for Obinutuzumab for Follicular Lymphoma (2016)</t>
  </si>
  <si>
    <t>FDA Approval for Obinutuzumab for Chronic Lymphocytic Leukemia</t>
  </si>
  <si>
    <t>Ibrutinib</t>
  </si>
  <si>
    <t>FDA Approval for Ibrutinib</t>
  </si>
  <si>
    <t>2013-12-16</t>
  </si>
  <si>
    <t>2017-11-07</t>
  </si>
  <si>
    <t>Ramucirumab</t>
  </si>
  <si>
    <t>FDA Approval for Ramucirumab</t>
  </si>
  <si>
    <t>2014-05-08</t>
  </si>
  <si>
    <t>Siltuximab</t>
  </si>
  <si>
    <t>FDA Approval for Siltuximab</t>
  </si>
  <si>
    <t>2014-05-02</t>
  </si>
  <si>
    <t>Ceritinib</t>
  </si>
  <si>
    <t>FDA Approval for Ceritinib (2017)</t>
  </si>
  <si>
    <t>2014-05-16</t>
  </si>
  <si>
    <t>2017-07-10</t>
  </si>
  <si>
    <t>FDA Approval for Ceritinib (2014)</t>
  </si>
  <si>
    <t>Belinostat</t>
  </si>
  <si>
    <t>FDA Approval for Belinostat</t>
  </si>
  <si>
    <t>2014-07-11</t>
  </si>
  <si>
    <t>Idelalisib</t>
  </si>
  <si>
    <t>FDA Approval for Idelalisib</t>
  </si>
  <si>
    <t>2014-07-30</t>
  </si>
  <si>
    <t>Pembrolizumab</t>
  </si>
  <si>
    <t>FDA Approval for Pembrolizumab for Gastric Cancer</t>
  </si>
  <si>
    <t>2014-09-18</t>
  </si>
  <si>
    <t>2017-10-13</t>
  </si>
  <si>
    <t>FDA Approval for Pembrolizumab for Microsatellite Instability – High/Mismatch Repair Deficient Cancer</t>
  </si>
  <si>
    <t>FDA Approval for Pembrolizumab for Urothelial Carcinoma</t>
  </si>
  <si>
    <t>FDA Approval for Pembrolizumab for Non-Small Cell Lung Cancer (2017)</t>
  </si>
  <si>
    <t>FDA Approval for Pembrolizumab for Hodgkin Lymphoma</t>
  </si>
  <si>
    <t>FDA Approval for Pembrolizumab for Non-Small Cell Lung Cancer (2016)</t>
  </si>
  <si>
    <t>FDA Approval for Pembrolizumab for Head and Neck Cancer</t>
  </si>
  <si>
    <t>FDA Approval for Pembrolizumab for Melanoma (2015)</t>
  </si>
  <si>
    <t>FDA Approval for Pembrolizumab for Non-Small Cell Lung Cancer (2015)</t>
  </si>
  <si>
    <t>FDA Approval for Pembrolizumab for Melanoma (2014)</t>
  </si>
  <si>
    <t>Blinatumomab</t>
  </si>
  <si>
    <t>FDA Approval for Blinatumomab (2017)</t>
  </si>
  <si>
    <t>2014-12-22</t>
  </si>
  <si>
    <t>2017-07-27</t>
  </si>
  <si>
    <t>FDA Approval for Blinatumomab (2014)</t>
  </si>
  <si>
    <t>Recombinant Human Papillomavirus (HPV) Nonavalent Vaccine</t>
  </si>
  <si>
    <t>FDA Approval for Recombinant Human Papillomavirus (HPV) Nonavalent Vaccine</t>
  </si>
  <si>
    <t>2014-12-29</t>
  </si>
  <si>
    <t>2017-08-29</t>
  </si>
  <si>
    <t>Lanreotide Acetate</t>
  </si>
  <si>
    <t>FDA Approval for Lanreotide Acetate</t>
  </si>
  <si>
    <t>Olaparib</t>
  </si>
  <si>
    <t>FDA Approval for Olaparib</t>
  </si>
  <si>
    <t>2014-12-31</t>
  </si>
  <si>
    <t>2017-09-15</t>
  </si>
  <si>
    <t>Nivolumab</t>
  </si>
  <si>
    <t>FDA Approval for Nivolumab for Melanoma</t>
  </si>
  <si>
    <t>2015-01-07</t>
  </si>
  <si>
    <t>FDA Approval for Nivolumab for Hepatocellular Cancer</t>
  </si>
  <si>
    <t>FDA Approval for Nivolumab for Microsatellite Instability – High/Mismatch Repair Deficient Colorectal Cancer</t>
  </si>
  <si>
    <t>FDA Approval for Nivolumab for Urothelial Carcinoma</t>
  </si>
  <si>
    <t>FDA Approval for Nivolumab for Head and Neck Cancer</t>
  </si>
  <si>
    <t>FDA Approval for Nivolumab for Classical Hodgkin Lymphoma</t>
  </si>
  <si>
    <t>FDA Approval for Nivolumab for Renal Cell Carcinoma</t>
  </si>
  <si>
    <t>FDA Approval for Nivolumab for Non-Squamous Non-Small Cell Lung Cancer</t>
  </si>
  <si>
    <t>FDA Approval for Nivolumab for Squamous Non-Small Cell Lung Cancer</t>
  </si>
  <si>
    <t>Palbociclib</t>
  </si>
  <si>
    <t>FDA Approval for Palbociclib (2017)</t>
  </si>
  <si>
    <t>2015-02-10</t>
  </si>
  <si>
    <t>FDA Approval for Palbociclib (2016)</t>
  </si>
  <si>
    <t>FDA Approval for Palbociclib (2015)</t>
  </si>
  <si>
    <t>Lenvatinib Mesylate</t>
  </si>
  <si>
    <t>FDA Approval for Lenvatinib Mesylate for Renal Cell Carcinoma</t>
  </si>
  <si>
    <t>2015-02-26</t>
  </si>
  <si>
    <t>FDA Approval for Lenvatinib Mesylate for Thyroid Cancer</t>
  </si>
  <si>
    <t>Panobinostat</t>
  </si>
  <si>
    <t>FDA Approval for Panobinostat</t>
  </si>
  <si>
    <t>2015-03-26</t>
  </si>
  <si>
    <t>Dinutuximab</t>
  </si>
  <si>
    <t>FDA Approval for Dinutuximab</t>
  </si>
  <si>
    <t>Netupitant and Palonosetron Hydrochloride</t>
  </si>
  <si>
    <t>FDA Approval for Netupitant and Palonosetron Hydrochloride</t>
  </si>
  <si>
    <t>2015-05-27</t>
  </si>
  <si>
    <t>Sonidegib</t>
  </si>
  <si>
    <t>FDA Approval for Sonidegib</t>
  </si>
  <si>
    <t>2015-07-30</t>
  </si>
  <si>
    <t>Rolapitant Hydrochloride</t>
  </si>
  <si>
    <t>FDA Approval for Rolapitant Hydrochloride</t>
  </si>
  <si>
    <t>2015-09-11</t>
  </si>
  <si>
    <t>Trifluridine and Tipiracil Hydrochloride</t>
  </si>
  <si>
    <t xml:space="preserve">FDA Approval for Trifluridine and Tipiracil Hydrochloride  </t>
  </si>
  <si>
    <t>2015-09-25</t>
  </si>
  <si>
    <t>Irinotecan Hydrochloride Liposome</t>
  </si>
  <si>
    <t>FDA Approval for Irinotecan Hydrochloride Liposome</t>
  </si>
  <si>
    <t>2015-10-27</t>
  </si>
  <si>
    <t>Trabectedin</t>
  </si>
  <si>
    <t>FDA Approval for Trabectedin</t>
  </si>
  <si>
    <t>2015-11-03</t>
  </si>
  <si>
    <t>Talimogene Laherparepvec</t>
  </si>
  <si>
    <t>FDA Approval for Talimogene Laherparepvec</t>
  </si>
  <si>
    <t>Cobimetinib</t>
  </si>
  <si>
    <t>FDA Approval for Cobimetinib</t>
  </si>
  <si>
    <t>2015-11-16</t>
  </si>
  <si>
    <t>Osimertinib</t>
  </si>
  <si>
    <t>FDA Approval for Osimertinib</t>
  </si>
  <si>
    <t>2015-11-23</t>
  </si>
  <si>
    <t>Daratumumab</t>
  </si>
  <si>
    <t>FDA Approval for Daratumumab in Combination</t>
  </si>
  <si>
    <t>2015-11-25</t>
  </si>
  <si>
    <t>FDA Approval for Daratumumab</t>
  </si>
  <si>
    <t>Ixazomib Citrate</t>
  </si>
  <si>
    <t>FDA Approval for Ixazomib Citrate</t>
  </si>
  <si>
    <t>2015-12-01</t>
  </si>
  <si>
    <t>Necitumumab</t>
  </si>
  <si>
    <t>FDA Approval for Necitumumab</t>
  </si>
  <si>
    <t>2015-12-07</t>
  </si>
  <si>
    <t>Elotuzumab</t>
  </si>
  <si>
    <t>FDA Approval for Elotuzumab</t>
  </si>
  <si>
    <t>2015-12-08</t>
  </si>
  <si>
    <t>Alectinib</t>
  </si>
  <si>
    <t>FDA Approval for Alectinib (2017)</t>
  </si>
  <si>
    <t>2015-12-17</t>
  </si>
  <si>
    <t>2017-12-08</t>
  </si>
  <si>
    <t>FDA Approval for Alectinib (2015)</t>
  </si>
  <si>
    <t>Uridine Triacetate</t>
  </si>
  <si>
    <t>FDA Approval for Uridine Triacetate</t>
  </si>
  <si>
    <t>2016-01-07</t>
  </si>
  <si>
    <t>Defibrotide Sodium</t>
  </si>
  <si>
    <t>FDA Approval for Defibrotide Sodium</t>
  </si>
  <si>
    <t>2016-04-06</t>
  </si>
  <si>
    <t>Venetoclax</t>
  </si>
  <si>
    <t>FDA Approval for Venetoclax</t>
  </si>
  <si>
    <t>2016-04-13</t>
  </si>
  <si>
    <t>2017-05-26</t>
  </si>
  <si>
    <t>Atezolizumab</t>
  </si>
  <si>
    <t>FDA Approval for Atezolizumab for Non-Small Cell Lung Cancer</t>
  </si>
  <si>
    <t>2016-05-20</t>
  </si>
  <si>
    <t>FDA Approval for Atezolizumab for Urothelial Carcinoma</t>
  </si>
  <si>
    <t>Olaratumab</t>
  </si>
  <si>
    <t>FDA Approval for Olaratumab</t>
  </si>
  <si>
    <t>2016-10-27</t>
  </si>
  <si>
    <t>Rucaparib Camsylate</t>
  </si>
  <si>
    <t>FDA Approval for Rucaparib Camsylate</t>
  </si>
  <si>
    <t>2017-01-03</t>
  </si>
  <si>
    <t>Methylnaltrexone Bromide</t>
  </si>
  <si>
    <t>FDA Approval for Methylnaltrexone Bromide</t>
  </si>
  <si>
    <t>2017-02-21</t>
  </si>
  <si>
    <t>Ribociclib</t>
  </si>
  <si>
    <t>FDA Approval for Ribociclib</t>
  </si>
  <si>
    <t>2017-03-16</t>
  </si>
  <si>
    <t>Avelumab</t>
  </si>
  <si>
    <t>FDA Approval for Avelumab for Urothelial Carcinoma</t>
  </si>
  <si>
    <t>2017-03-31</t>
  </si>
  <si>
    <t>2017-06-01</t>
  </si>
  <si>
    <t>FDA Approval for Avelumab for Merkel Cell Carcinoma</t>
  </si>
  <si>
    <t>Niraparib Tosylate Monohydrate</t>
  </si>
  <si>
    <t>FDA Approval for Niraparib Tosylate Monohydrate</t>
  </si>
  <si>
    <t>2017-04-14</t>
  </si>
  <si>
    <t>Durvalumab</t>
  </si>
  <si>
    <t>FDA approval for Durvalumab</t>
  </si>
  <si>
    <t>2017-05-05</t>
  </si>
  <si>
    <t>2017-08-10</t>
  </si>
  <si>
    <t>Brigatinib</t>
  </si>
  <si>
    <t>FDA Approval for Brigatinib</t>
  </si>
  <si>
    <t>2017-05-16</t>
  </si>
  <si>
    <t>Midostaurin</t>
  </si>
  <si>
    <t>FDA Approval for Midostaurin</t>
  </si>
  <si>
    <t>2017-05-17</t>
  </si>
  <si>
    <t>2017-09-08</t>
  </si>
  <si>
    <t>Neratinib  Maleate</t>
  </si>
  <si>
    <t>FDA Approval for Neratinib  Maleate</t>
  </si>
  <si>
    <t>Enasidenib Mesylate</t>
  </si>
  <si>
    <t>FDA Approval for Enasidenib Mesylate</t>
  </si>
  <si>
    <t>2017-08-08</t>
  </si>
  <si>
    <t>2017-11-03</t>
  </si>
  <si>
    <t>Rituximab and Hyaluronidase Human</t>
  </si>
  <si>
    <t>FDA Approval for Rituximab and Hyaluronidase Human</t>
  </si>
  <si>
    <t>2017-09-01</t>
  </si>
  <si>
    <t>2017-10-02</t>
  </si>
  <si>
    <t>Inotuzumab Ozogamicin</t>
  </si>
  <si>
    <t>FDA Approval for Inotuzumab Ozogamicin</t>
  </si>
  <si>
    <t>Tisagenlecleucel</t>
  </si>
  <si>
    <t>FDA Approval for Tisagenlecleucel</t>
  </si>
  <si>
    <t>2017-12-27</t>
  </si>
  <si>
    <t>Daunorubicin Hydrochloride and Cytarabine Liposome</t>
  </si>
  <si>
    <t>FDA Approval for Daunorubicin Hydrochloride and Cytarabine Liposome</t>
  </si>
  <si>
    <t>2017-09-19</t>
  </si>
  <si>
    <t>Copanlisib Hydrochloride</t>
  </si>
  <si>
    <t>FDA Approval for Copanlisib Hydrochloride</t>
  </si>
  <si>
    <t>2017-09-25</t>
  </si>
  <si>
    <t>2017-10-19</t>
  </si>
  <si>
    <t>Abemaciclib</t>
  </si>
  <si>
    <t>FDA Approval for Abemaciclib</t>
  </si>
  <si>
    <t>2017-10-03</t>
  </si>
  <si>
    <t>2017-10-27</t>
  </si>
  <si>
    <t>Axicabtagene Ciloleucel</t>
  </si>
  <si>
    <t>FDA Approval for Axicabtagene Ciloleucel</t>
  </si>
  <si>
    <t>2017-10-20</t>
  </si>
  <si>
    <t>2017-10-23</t>
  </si>
  <si>
    <t>Acalabrutinib</t>
  </si>
  <si>
    <t>FDA Approval for Acalabrutinib</t>
  </si>
  <si>
    <t>2017-12-14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</si>
</sst>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7.42578125" style="3" bestFit="1" customWidth="1"/>
    <col min="2" max="2" width="59.5703125" style="3" bestFit="1" customWidth="1"/>
    <col min="3" max="3" width="100.140625" style="3" bestFit="1" customWidth="1"/>
    <col min="4" max="4" width="114.28515625" style="3" bestFit="1" customWidth="1"/>
    <col min="5" max="5" width="15.85546875" style="3" bestFit="1" customWidth="1"/>
    <col min="6" max="6" width="12.28515625" style="3" bestFit="1" customWidth="1"/>
    <col min="7" max="16384" width="9.140625" style="3"/>
  </cols>
  <sheetData>
    <row r="1" spans="1:6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4" t="str">
        <f>HYPERLINK("https://cdr.cancer.gov/cgi-bin/cdr/Filter.py?Filter=set:QC+DrugInfoSummary+Set&amp;DocId=487511", "487511")</f>
        <v>487511</v>
      </c>
      <c r="B2" s="3" t="s">
        <v>6</v>
      </c>
      <c r="C2" s="3" t="s">
        <v>7</v>
      </c>
      <c r="D2" s="1" t="str">
        <f>HYPERLINK("https://www.cancer.gov/about-cancer/treatment/drugs/fda-pemetrexed-disodium", "https://www.cancer.gov/about-cancer/treatment/drugs/fda-pemetrexed-disodium")</f>
        <v>https://www.cancer.gov/about-cancer/treatment/drugs/fda-pemetrexed-disodium</v>
      </c>
      <c r="E2" s="5" t="s">
        <v>8</v>
      </c>
      <c r="F2" s="5" t="s">
        <v>9</v>
      </c>
    </row>
    <row r="3" spans="1:6" x14ac:dyDescent="0.25">
      <c r="A3" s="4" t="str">
        <f>HYPERLINK("https://cdr.cancer.gov/cgi-bin/cdr/Filter.py?Filter=set:QC+DrugInfoSummary+Set&amp;DocId=487564", "487564")</f>
        <v>487564</v>
      </c>
      <c r="B3" s="3" t="s">
        <v>10</v>
      </c>
      <c r="C3" s="3" t="s">
        <v>11</v>
      </c>
      <c r="D3" s="1" t="str">
        <f>HYPERLINK("https://www.cancer.gov/about-cancer/treatment/drugs/fda-bevacizumab", "https://www.cancer.gov/about-cancer/treatment/drugs/fda-bevacizumab")</f>
        <v>https://www.cancer.gov/about-cancer/treatment/drugs/fda-bevacizumab</v>
      </c>
      <c r="E3" s="5" t="s">
        <v>8</v>
      </c>
      <c r="F3" s="5" t="s">
        <v>12</v>
      </c>
    </row>
    <row r="4" spans="1:6" x14ac:dyDescent="0.25">
      <c r="A4" s="4" t="str">
        <f>HYPERLINK("https://cdr.cancer.gov/cgi-bin/cdr/Filter.py?Filter=set:QC+DrugInfoSummary+Set&amp;DocId=491682", "491682")</f>
        <v>491682</v>
      </c>
      <c r="B4" s="3" t="s">
        <v>13</v>
      </c>
      <c r="C4" s="3" t="s">
        <v>14</v>
      </c>
      <c r="D4" s="1" t="str">
        <f>HYPERLINK("https://www.cancer.gov/about-cancer/treatment/drugs/fda-bortezomib", "https://www.cancer.gov/about-cancer/treatment/drugs/fda-bortezomib")</f>
        <v>https://www.cancer.gov/about-cancer/treatment/drugs/fda-bortezomib</v>
      </c>
      <c r="E4" s="5" t="s">
        <v>8</v>
      </c>
      <c r="F4" s="5" t="s">
        <v>15</v>
      </c>
    </row>
    <row r="5" spans="1:6" x14ac:dyDescent="0.25">
      <c r="A5" s="4" t="str">
        <f>HYPERLINK("https://cdr.cancer.gov/cgi-bin/cdr/Filter.py?Filter=set:QC+DrugInfoSummary+Set&amp;DocId=491901", "491901")</f>
        <v>491901</v>
      </c>
      <c r="B5" s="3" t="s">
        <v>16</v>
      </c>
      <c r="C5" s="3" t="s">
        <v>17</v>
      </c>
      <c r="D5" s="1" t="str">
        <f>HYPERLINK("https://www.cancer.gov/about-cancer/treatment/drugs/fda-cetuximab", "https://www.cancer.gov/about-cancer/treatment/drugs/fda-cetuximab")</f>
        <v>https://www.cancer.gov/about-cancer/treatment/drugs/fda-cetuximab</v>
      </c>
      <c r="E5" s="5" t="s">
        <v>8</v>
      </c>
      <c r="F5" s="5" t="s">
        <v>9</v>
      </c>
    </row>
    <row r="6" spans="1:6" x14ac:dyDescent="0.25">
      <c r="A6" s="4" t="str">
        <f>HYPERLINK("https://cdr.cancer.gov/cgi-bin/cdr/Filter.py?Filter=set:QC+DrugInfoSummary+Set&amp;DocId=491976", "491976")</f>
        <v>491976</v>
      </c>
      <c r="B6" s="3" t="s">
        <v>18</v>
      </c>
      <c r="C6" s="3" t="s">
        <v>19</v>
      </c>
      <c r="D6" s="1" t="str">
        <f>HYPERLINK("https://www.fda.gov/Drugs/InformationOnDrugs/ApprovedDrugs/ucm585686.htm", "https://www.fda.gov/Drugs/InformationOnDrugs/ApprovedDrugs/ucm585686.htm")</f>
        <v>https://www.fda.gov/Drugs/InformationOnDrugs/ApprovedDrugs/ucm585686.htm</v>
      </c>
      <c r="E6" s="5" t="s">
        <v>8</v>
      </c>
      <c r="F6" s="5" t="s">
        <v>20</v>
      </c>
    </row>
    <row r="7" spans="1:6" x14ac:dyDescent="0.25">
      <c r="A7" s="4" t="str">
        <f>HYPERLINK("https://cdr.cancer.gov/cgi-bin/cdr/Filter.py?Filter=set:QC+DrugInfoSummary+Set&amp;DocId=491976", "491976")</f>
        <v>491976</v>
      </c>
      <c r="B7" s="3" t="s">
        <v>18</v>
      </c>
      <c r="C7" s="3" t="s">
        <v>21</v>
      </c>
      <c r="D7" s="1" t="str">
        <f>HYPERLINK("https://www.cancer.gov/about-cancer/treatment/drugs/fda-sunitinib-malate", "https://www.cancer.gov/about-cancer/treatment/drugs/fda-sunitinib-malate")</f>
        <v>https://www.cancer.gov/about-cancer/treatment/drugs/fda-sunitinib-malate</v>
      </c>
      <c r="E7" s="5" t="s">
        <v>8</v>
      </c>
      <c r="F7" s="5" t="s">
        <v>20</v>
      </c>
    </row>
    <row r="8" spans="1:6" x14ac:dyDescent="0.25">
      <c r="A8" s="4" t="str">
        <f>HYPERLINK("https://cdr.cancer.gov/cgi-bin/cdr/Filter.py?Filter=set:QC+DrugInfoSummary+Set&amp;DocId=492015", "492015")</f>
        <v>492015</v>
      </c>
      <c r="B8" s="3" t="s">
        <v>22</v>
      </c>
      <c r="C8" s="3" t="s">
        <v>23</v>
      </c>
      <c r="D8" s="1" t="str">
        <f>HYPERLINK("https://www.cancer.gov/about-cancer/treatment/drugs/fda-exemestane", "https://www.cancer.gov/about-cancer/treatment/drugs/fda-exemestane")</f>
        <v>https://www.cancer.gov/about-cancer/treatment/drugs/fda-exemestane</v>
      </c>
      <c r="E8" s="5" t="s">
        <v>8</v>
      </c>
      <c r="F8" s="5" t="s">
        <v>24</v>
      </c>
    </row>
    <row r="9" spans="1:6" x14ac:dyDescent="0.25">
      <c r="A9" s="4" t="str">
        <f>HYPERLINK("https://cdr.cancer.gov/cgi-bin/cdr/Filter.py?Filter=set:QC+DrugInfoSummary+Set&amp;DocId=492016", "492016")</f>
        <v>492016</v>
      </c>
      <c r="B9" s="3" t="s">
        <v>25</v>
      </c>
      <c r="C9" s="3" t="s">
        <v>26</v>
      </c>
      <c r="D9" s="1" t="str">
        <f>HYPERLINK("https://www.cancer.gov/about-cancer/treatment/drugs/fda-nelarabine", "https://www.cancer.gov/about-cancer/treatment/drugs/fda-nelarabine")</f>
        <v>https://www.cancer.gov/about-cancer/treatment/drugs/fda-nelarabine</v>
      </c>
      <c r="E9" s="5" t="s">
        <v>8</v>
      </c>
      <c r="F9" s="5" t="s">
        <v>9</v>
      </c>
    </row>
    <row r="10" spans="1:6" x14ac:dyDescent="0.25">
      <c r="A10" s="4" t="str">
        <f>HYPERLINK("https://cdr.cancer.gov/cgi-bin/cdr/Filter.py?Filter=set:QC+DrugInfoSummary+Set&amp;DocId=492017", "492017")</f>
        <v>492017</v>
      </c>
      <c r="B10" s="3" t="s">
        <v>27</v>
      </c>
      <c r="C10" s="3" t="s">
        <v>28</v>
      </c>
      <c r="D10" s="1" t="str">
        <f>HYPERLINK("https://www.cancer.gov/about-cancer/treatment/drugs/fda-sorafenib-tosylate", "https://www.cancer.gov/about-cancer/treatment/drugs/fda-sorafenib-tosylate")</f>
        <v>https://www.cancer.gov/about-cancer/treatment/drugs/fda-sorafenib-tosylate</v>
      </c>
      <c r="E10" s="5" t="s">
        <v>8</v>
      </c>
      <c r="F10" s="5" t="s">
        <v>29</v>
      </c>
    </row>
    <row r="11" spans="1:6" x14ac:dyDescent="0.25">
      <c r="A11" s="4" t="str">
        <f>HYPERLINK("https://cdr.cancer.gov/cgi-bin/cdr/Filter.py?Filter=set:QC+DrugInfoSummary+Set&amp;DocId=492018", "492018")</f>
        <v>492018</v>
      </c>
      <c r="B11" s="3" t="s">
        <v>30</v>
      </c>
      <c r="C11" s="3" t="s">
        <v>31</v>
      </c>
      <c r="D11" s="1" t="str">
        <f>HYPERLINK("https://www.fda.gov/Drugs/InformationOnDrugs/ApprovedDrugs/ucm525739.htm", "https://www.fda.gov/Drugs/InformationOnDrugs/ApprovedDrugs/ucm525739.htm")</f>
        <v>https://www.fda.gov/Drugs/InformationOnDrugs/ApprovedDrugs/ucm525739.htm</v>
      </c>
      <c r="E11" s="5" t="s">
        <v>8</v>
      </c>
      <c r="F11" s="5" t="s">
        <v>9</v>
      </c>
    </row>
    <row r="12" spans="1:6" x14ac:dyDescent="0.25">
      <c r="A12" s="4" t="str">
        <f>HYPERLINK("https://cdr.cancer.gov/cgi-bin/cdr/Filter.py?Filter=set:QC+DrugInfoSummary+Set&amp;DocId=492018", "492018")</f>
        <v>492018</v>
      </c>
      <c r="B12" s="3" t="s">
        <v>30</v>
      </c>
      <c r="C12" s="3" t="s">
        <v>32</v>
      </c>
      <c r="D12" s="1" t="str">
        <f>HYPERLINK("https://www.cancer.gov/about-cancer/treatment/drugs/fda-erlotinib-hydrochloride", "https://www.cancer.gov/about-cancer/treatment/drugs/fda-erlotinib-hydrochloride")</f>
        <v>https://www.cancer.gov/about-cancer/treatment/drugs/fda-erlotinib-hydrochloride</v>
      </c>
      <c r="E12" s="5" t="s">
        <v>8</v>
      </c>
      <c r="F12" s="5" t="s">
        <v>9</v>
      </c>
    </row>
    <row r="13" spans="1:6" x14ac:dyDescent="0.25">
      <c r="A13" s="4" t="str">
        <f>HYPERLINK("https://cdr.cancer.gov/cgi-bin/cdr/Filter.py?Filter=set:QC+DrugInfoSummary+Set&amp;DocId=492038", "492038")</f>
        <v>492038</v>
      </c>
      <c r="B13" s="3" t="s">
        <v>33</v>
      </c>
      <c r="C13" s="3" t="s">
        <v>34</v>
      </c>
      <c r="D13" s="1" t="str">
        <f>HYPERLINK("https://www.cancer.gov/about-cancer/treatment/drugs/fda-clofarabine", "https://www.cancer.gov/about-cancer/treatment/drugs/fda-clofarabine")</f>
        <v>https://www.cancer.gov/about-cancer/treatment/drugs/fda-clofarabine</v>
      </c>
      <c r="E13" s="5" t="s">
        <v>8</v>
      </c>
      <c r="F13" s="5" t="s">
        <v>9</v>
      </c>
    </row>
    <row r="14" spans="1:6" x14ac:dyDescent="0.25">
      <c r="A14" s="4" t="str">
        <f>HYPERLINK("https://cdr.cancer.gov/cgi-bin/cdr/Filter.py?Filter=set:QC+DrugInfoSummary+Set&amp;DocId=492041", "492041")</f>
        <v>492041</v>
      </c>
      <c r="B14" s="3" t="s">
        <v>35</v>
      </c>
      <c r="C14" s="3" t="s">
        <v>36</v>
      </c>
      <c r="D14" s="1" t="str">
        <f>HYPERLINK("https://www.cancer.gov/about-cancer/treatment/drugs/fda-oxaliplatin", "https://www.cancer.gov/about-cancer/treatment/drugs/fda-oxaliplatin")</f>
        <v>https://www.cancer.gov/about-cancer/treatment/drugs/fda-oxaliplatin</v>
      </c>
      <c r="E14" s="5" t="s">
        <v>8</v>
      </c>
      <c r="F14" s="5" t="s">
        <v>9</v>
      </c>
    </row>
    <row r="15" spans="1:6" x14ac:dyDescent="0.25">
      <c r="A15" s="4" t="str">
        <f>HYPERLINK("https://cdr.cancer.gov/cgi-bin/cdr/Filter.py?Filter=set:QC+DrugInfoSummary+Set&amp;DocId=492043", "492043")</f>
        <v>492043</v>
      </c>
      <c r="B15" s="3" t="s">
        <v>37</v>
      </c>
      <c r="C15" s="3" t="s">
        <v>38</v>
      </c>
      <c r="D15" s="1" t="str">
        <f>HYPERLINK("https://www.cancer.gov/about-cancer/treatment/drugs/fda-palifermin", "https://www.cancer.gov/about-cancer/treatment/drugs/fda-palifermin")</f>
        <v>https://www.cancer.gov/about-cancer/treatment/drugs/fda-palifermin</v>
      </c>
      <c r="E15" s="5" t="s">
        <v>8</v>
      </c>
      <c r="F15" s="5" t="s">
        <v>9</v>
      </c>
    </row>
    <row r="16" spans="1:6" x14ac:dyDescent="0.25">
      <c r="A16" s="4" t="str">
        <f>HYPERLINK("https://cdr.cancer.gov/cgi-bin/cdr/Filter.py?Filter=set:QC+DrugInfoSummary+Set&amp;DocId=492044", "492044")</f>
        <v>492044</v>
      </c>
      <c r="B16" s="3" t="s">
        <v>39</v>
      </c>
      <c r="C16" s="3" t="s">
        <v>40</v>
      </c>
      <c r="D16" s="1" t="str">
        <f>HYPERLINK("https://www.fda.gov/Drugs/InformationOnDrugs/ApprovedDrugs/ucm542791.htm", "https://www.fda.gov/Drugs/InformationOnDrugs/ApprovedDrugs/ucm542791.htm")</f>
        <v>https://www.fda.gov/Drugs/InformationOnDrugs/ApprovedDrugs/ucm542791.htm</v>
      </c>
      <c r="E16" s="5" t="s">
        <v>8</v>
      </c>
      <c r="F16" s="5" t="s">
        <v>41</v>
      </c>
    </row>
    <row r="17" spans="1:6" x14ac:dyDescent="0.25">
      <c r="A17" s="4" t="str">
        <f>HYPERLINK("https://cdr.cancer.gov/cgi-bin/cdr/Filter.py?Filter=set:QC+DrugInfoSummary+Set&amp;DocId=492044", "492044")</f>
        <v>492044</v>
      </c>
      <c r="B17" s="3" t="s">
        <v>39</v>
      </c>
      <c r="C17" s="3" t="s">
        <v>42</v>
      </c>
      <c r="D17" s="1" t="str">
        <f>HYPERLINK("https://www.cancer.gov/about-cancer/treatment/drugs/fda-lenalidomide", "https://www.cancer.gov/about-cancer/treatment/drugs/fda-lenalidomide")</f>
        <v>https://www.cancer.gov/about-cancer/treatment/drugs/fda-lenalidomide</v>
      </c>
      <c r="E17" s="5" t="s">
        <v>8</v>
      </c>
      <c r="F17" s="5" t="s">
        <v>41</v>
      </c>
    </row>
    <row r="18" spans="1:6" x14ac:dyDescent="0.25">
      <c r="A18" s="4" t="str">
        <f>HYPERLINK("https://cdr.cancer.gov/cgi-bin/cdr/Filter.py?Filter=set:QC+DrugInfoSummary+Set&amp;DocId=495323", "495323")</f>
        <v>495323</v>
      </c>
      <c r="B18" s="3" t="s">
        <v>43</v>
      </c>
      <c r="C18" s="3" t="s">
        <v>44</v>
      </c>
      <c r="D18" s="1" t="str">
        <f>HYPERLINK("https://www.cancer.gov/about-cancer/treatment/drugs/fda-nanoparticle-paclitaxel", "https://www.cancer.gov/about-cancer/treatment/drugs/fda-nanoparticle-paclitaxel")</f>
        <v>https://www.cancer.gov/about-cancer/treatment/drugs/fda-nanoparticle-paclitaxel</v>
      </c>
      <c r="E18" s="5" t="s">
        <v>8</v>
      </c>
      <c r="F18" s="5" t="s">
        <v>45</v>
      </c>
    </row>
    <row r="19" spans="1:6" x14ac:dyDescent="0.25">
      <c r="A19" s="4" t="str">
        <f>HYPERLINK("https://cdr.cancer.gov/cgi-bin/cdr/Filter.py?Filter=set:QC+DrugInfoSummary+Set&amp;DocId=495327", "495327")</f>
        <v>495327</v>
      </c>
      <c r="B19" s="3" t="s">
        <v>46</v>
      </c>
      <c r="C19" s="3" t="s">
        <v>47</v>
      </c>
      <c r="D19" s="1" t="str">
        <f>HYPERLINK("https://www.cancer.gov/about-cancer/treatment/drugs/fda-imiquimod", "https://www.cancer.gov/about-cancer/treatment/drugs/fda-imiquimod")</f>
        <v>https://www.cancer.gov/about-cancer/treatment/drugs/fda-imiquimod</v>
      </c>
      <c r="E19" s="5" t="s">
        <v>48</v>
      </c>
      <c r="F19" s="5" t="s">
        <v>9</v>
      </c>
    </row>
    <row r="20" spans="1:6" x14ac:dyDescent="0.25">
      <c r="A20" s="4" t="str">
        <f>HYPERLINK("https://cdr.cancer.gov/cgi-bin/cdr/Filter.py?Filter=set:QC+DrugInfoSummary+Set&amp;DocId=495366", "495366")</f>
        <v>495366</v>
      </c>
      <c r="B20" s="3" t="s">
        <v>49</v>
      </c>
      <c r="C20" s="3" t="s">
        <v>50</v>
      </c>
      <c r="D20" s="1" t="str">
        <f>HYPERLINK("https://www.cancer.gov/about-cancer/treatment/drugs/fda-decitabine", "https://www.cancer.gov/about-cancer/treatment/drugs/fda-decitabine")</f>
        <v>https://www.cancer.gov/about-cancer/treatment/drugs/fda-decitabine</v>
      </c>
      <c r="E20" s="5" t="s">
        <v>8</v>
      </c>
      <c r="F20" s="5" t="s">
        <v>9</v>
      </c>
    </row>
    <row r="21" spans="1:6" x14ac:dyDescent="0.25">
      <c r="A21" s="4" t="str">
        <f>HYPERLINK("https://cdr.cancer.gov/cgi-bin/cdr/Filter.py?Filter=set:QC+DrugInfoSummary+Set&amp;DocId=495423", "495423")</f>
        <v>495423</v>
      </c>
      <c r="B21" s="3" t="s">
        <v>51</v>
      </c>
      <c r="C21" s="3" t="s">
        <v>52</v>
      </c>
      <c r="D21" s="1" t="str">
        <f>HYPERLINK("https://www.cancer.gov/about-cancer/treatment/drugs/fda-letrozole", "https://www.cancer.gov/about-cancer/treatment/drugs/fda-letrozole")</f>
        <v>https://www.cancer.gov/about-cancer/treatment/drugs/fda-letrozole</v>
      </c>
      <c r="E21" s="5" t="s">
        <v>8</v>
      </c>
      <c r="F21" s="5" t="s">
        <v>53</v>
      </c>
    </row>
    <row r="22" spans="1:6" x14ac:dyDescent="0.25">
      <c r="A22" s="4" t="str">
        <f>HYPERLINK("https://cdr.cancer.gov/cgi-bin/cdr/Filter.py?Filter=set:QC+DrugInfoSummary+Set&amp;DocId=495426", "495426")</f>
        <v>495426</v>
      </c>
      <c r="B22" s="3" t="s">
        <v>54</v>
      </c>
      <c r="C22" s="3" t="s">
        <v>55</v>
      </c>
      <c r="D22" s="1" t="str">
        <f>HYPERLINK("https://www.cancer.gov/about-cancer/treatment/drugs/fda-gemcitabine-hydrochloride", "https://www.cancer.gov/about-cancer/treatment/drugs/fda-gemcitabine-hydrochloride")</f>
        <v>https://www.cancer.gov/about-cancer/treatment/drugs/fda-gemcitabine-hydrochloride</v>
      </c>
      <c r="E22" s="5" t="s">
        <v>8</v>
      </c>
      <c r="F22" s="5" t="s">
        <v>9</v>
      </c>
    </row>
    <row r="23" spans="1:6" x14ac:dyDescent="0.25">
      <c r="A23" s="4" t="str">
        <f>HYPERLINK("https://cdr.cancer.gov/cgi-bin/cdr/Filter.py?Filter=set:QC+DrugInfoSummary+Set&amp;DocId=495675", "495675")</f>
        <v>495675</v>
      </c>
      <c r="B23" s="3" t="s">
        <v>56</v>
      </c>
      <c r="C23" s="3" t="s">
        <v>57</v>
      </c>
      <c r="D23" s="1" t="str">
        <f>HYPERLINK("https://www.cancer.gov/about-cancer/treatment/drugs/fda-topotecan-hydrochloride", "https://www.cancer.gov/about-cancer/treatment/drugs/fda-topotecan-hydrochloride")</f>
        <v>https://www.cancer.gov/about-cancer/treatment/drugs/fda-topotecan-hydrochloride</v>
      </c>
      <c r="E23" s="5" t="s">
        <v>8</v>
      </c>
      <c r="F23" s="5" t="s">
        <v>9</v>
      </c>
    </row>
    <row r="24" spans="1:6" x14ac:dyDescent="0.25">
      <c r="A24" s="4" t="str">
        <f>HYPERLINK("https://cdr.cancer.gov/cgi-bin/cdr/Filter.py?Filter=set:QC+DrugInfoSummary+Set&amp;DocId=495775", "495775")</f>
        <v>495775</v>
      </c>
      <c r="B24" s="3" t="s">
        <v>58</v>
      </c>
      <c r="C24" s="3" t="s">
        <v>59</v>
      </c>
      <c r="D24" s="1" t="str">
        <f>HYPERLINK("https://www.cancer.gov/about-cancer/treatment/drugs/fda-gefitinib", "https://www.cancer.gov/about-cancer/treatment/drugs/fda-gefitinib")</f>
        <v>https://www.cancer.gov/about-cancer/treatment/drugs/fda-gefitinib</v>
      </c>
      <c r="E24" s="5" t="s">
        <v>8</v>
      </c>
      <c r="F24" s="5" t="s">
        <v>9</v>
      </c>
    </row>
    <row r="25" spans="1:6" x14ac:dyDescent="0.25">
      <c r="A25" s="4" t="str">
        <f>HYPERLINK("https://cdr.cancer.gov/cgi-bin/cdr/Filter.py?Filter=set:QC+DrugInfoSummary+Set&amp;DocId=495775", "495775")</f>
        <v>495775</v>
      </c>
      <c r="B25" s="3" t="s">
        <v>58</v>
      </c>
      <c r="C25" s="3" t="s">
        <v>60</v>
      </c>
      <c r="D25" s="1" t="str">
        <f>HYPERLINK("https://www.fda.gov/NewsEvents/Newsroom/PressAnnouncements/ucm454678.htm", "https://www.fda.gov/NewsEvents/Newsroom/PressAnnouncements/ucm454678.htm")</f>
        <v>https://www.fda.gov/NewsEvents/Newsroom/PressAnnouncements/ucm454678.htm</v>
      </c>
      <c r="E25" s="5" t="s">
        <v>8</v>
      </c>
      <c r="F25" s="5" t="s">
        <v>9</v>
      </c>
    </row>
    <row r="26" spans="1:6" x14ac:dyDescent="0.25">
      <c r="A26" s="4" t="str">
        <f>HYPERLINK("https://cdr.cancer.gov/cgi-bin/cdr/Filter.py?Filter=set:QC+DrugInfoSummary+Set&amp;DocId=495778", "495778")</f>
        <v>495778</v>
      </c>
      <c r="B26" s="3" t="s">
        <v>61</v>
      </c>
      <c r="C26" s="3" t="s">
        <v>62</v>
      </c>
      <c r="D26" s="1" t="str">
        <f>HYPERLINK("https://www.cancer.gov/about-cancer/treatment/drugs/fda-rituximab", "https://www.cancer.gov/about-cancer/treatment/drugs/fda-rituximab")</f>
        <v>https://www.cancer.gov/about-cancer/treatment/drugs/fda-rituximab</v>
      </c>
      <c r="E26" s="5" t="s">
        <v>8</v>
      </c>
      <c r="F26" s="5" t="s">
        <v>63</v>
      </c>
    </row>
    <row r="27" spans="1:6" x14ac:dyDescent="0.25">
      <c r="A27" s="4" t="str">
        <f>HYPERLINK("https://cdr.cancer.gov/cgi-bin/cdr/Filter.py?Filter=set:QC+DrugInfoSummary+Set&amp;DocId=495779", "495779")</f>
        <v>495779</v>
      </c>
      <c r="B27" s="3" t="s">
        <v>64</v>
      </c>
      <c r="C27" s="3" t="s">
        <v>65</v>
      </c>
      <c r="D27" s="1" t="str">
        <f>HYPERLINK("https://www.cancer.gov/about-cancer/treatment/drugs/fda-talc", "https://www.cancer.gov/about-cancer/treatment/drugs/fda-talc")</f>
        <v>https://www.cancer.gov/about-cancer/treatment/drugs/fda-talc</v>
      </c>
      <c r="E27" s="5" t="s">
        <v>8</v>
      </c>
      <c r="F27" s="5" t="s">
        <v>9</v>
      </c>
    </row>
    <row r="28" spans="1:6" x14ac:dyDescent="0.25">
      <c r="A28" s="4" t="str">
        <f>HYPERLINK("https://cdr.cancer.gov/cgi-bin/cdr/Filter.py?Filter=set:QC+DrugInfoSummary+Set&amp;DocId=495782", "495782")</f>
        <v>495782</v>
      </c>
      <c r="B28" s="3" t="s">
        <v>66</v>
      </c>
      <c r="C28" s="3" t="s">
        <v>67</v>
      </c>
      <c r="D28" s="1" t="str">
        <f>HYPERLINK("https://www.fda.gov/Drugs/InformationOnDrugs/ApprovedDrugs/ucm584725.htm", "https://www.fda.gov/Drugs/InformationOnDrugs/ApprovedDrugs/ucm584725.htm")</f>
        <v>https://www.fda.gov/Drugs/InformationOnDrugs/ApprovedDrugs/ucm584725.htm</v>
      </c>
      <c r="E28" s="5" t="s">
        <v>8</v>
      </c>
      <c r="F28" s="5" t="s">
        <v>68</v>
      </c>
    </row>
    <row r="29" spans="1:6" x14ac:dyDescent="0.25">
      <c r="A29" s="4" t="str">
        <f>HYPERLINK("https://cdr.cancer.gov/cgi-bin/cdr/Filter.py?Filter=set:QC+DrugInfoSummary+Set&amp;DocId=495782", "495782")</f>
        <v>495782</v>
      </c>
      <c r="B29" s="3" t="s">
        <v>66</v>
      </c>
      <c r="C29" s="3" t="s">
        <v>69</v>
      </c>
      <c r="D29" s="1" t="str">
        <f>HYPERLINK("https://www.cancer.gov/about-cancer/treatment/drugs/fda-dasatinib", "https://www.cancer.gov/about-cancer/treatment/drugs/fda-dasatinib")</f>
        <v>https://www.cancer.gov/about-cancer/treatment/drugs/fda-dasatinib</v>
      </c>
      <c r="E29" s="5" t="s">
        <v>8</v>
      </c>
      <c r="F29" s="5" t="s">
        <v>68</v>
      </c>
    </row>
    <row r="30" spans="1:6" x14ac:dyDescent="0.25">
      <c r="A30" s="4" t="str">
        <f>HYPERLINK("https://cdr.cancer.gov/cgi-bin/cdr/Filter.py?Filter=set:QC+DrugInfoSummary+Set&amp;DocId=496239", "496239")</f>
        <v>496239</v>
      </c>
      <c r="B30" s="3" t="s">
        <v>70</v>
      </c>
      <c r="C30" s="3" t="s">
        <v>71</v>
      </c>
      <c r="D30" s="1" t="str">
        <f>HYPERLINK("https://www.cancer.gov/about-cancer/treatment/drugs/fda-azacitidine", "https://www.cancer.gov/about-cancer/treatment/drugs/fda-azacitidine")</f>
        <v>https://www.cancer.gov/about-cancer/treatment/drugs/fda-azacitidine</v>
      </c>
      <c r="E30" s="5" t="s">
        <v>8</v>
      </c>
      <c r="F30" s="5" t="s">
        <v>9</v>
      </c>
    </row>
    <row r="31" spans="1:6" x14ac:dyDescent="0.25">
      <c r="A31" s="4" t="str">
        <f>HYPERLINK("https://cdr.cancer.gov/cgi-bin/cdr/Filter.py?Filter=set:QC+DrugInfoSummary+Set&amp;DocId=496354", "496354")</f>
        <v>496354</v>
      </c>
      <c r="B31" s="3" t="s">
        <v>72</v>
      </c>
      <c r="C31" s="3" t="s">
        <v>73</v>
      </c>
      <c r="D31" s="1" t="str">
        <f>HYPERLINK("https://www.cancer.gov/about-cancer/treatment/drugs/fda-capecitabine", "https://www.cancer.gov/about-cancer/treatment/drugs/fda-capecitabine")</f>
        <v>https://www.cancer.gov/about-cancer/treatment/drugs/fda-capecitabine</v>
      </c>
      <c r="E31" s="5" t="s">
        <v>8</v>
      </c>
      <c r="F31" s="5" t="s">
        <v>9</v>
      </c>
    </row>
    <row r="32" spans="1:6" x14ac:dyDescent="0.25">
      <c r="A32" s="4" t="str">
        <f>HYPERLINK("https://cdr.cancer.gov/cgi-bin/cdr/Filter.py?Filter=set:QC+DrugInfoSummary+Set&amp;DocId=496383", "496383")</f>
        <v>496383</v>
      </c>
      <c r="B32" s="3" t="s">
        <v>74</v>
      </c>
      <c r="C32" s="3" t="s">
        <v>75</v>
      </c>
      <c r="D32" s="1" t="str">
        <f>HYPERLINK("https://www.cancer.gov/about-cancer/treatment/drugs/fda-docetaxel", "https://www.cancer.gov/about-cancer/treatment/drugs/fda-docetaxel")</f>
        <v>https://www.cancer.gov/about-cancer/treatment/drugs/fda-docetaxel</v>
      </c>
      <c r="E32" s="5" t="s">
        <v>8</v>
      </c>
      <c r="F32" s="5" t="s">
        <v>15</v>
      </c>
    </row>
    <row r="33" spans="1:6" x14ac:dyDescent="0.25">
      <c r="A33" s="4" t="str">
        <f>HYPERLINK("https://cdr.cancer.gov/cgi-bin/cdr/Filter.py?Filter=set:QC+DrugInfoSummary+Set&amp;DocId=496409", "496409")</f>
        <v>496409</v>
      </c>
      <c r="B33" s="3" t="s">
        <v>76</v>
      </c>
      <c r="C33" s="3" t="s">
        <v>77</v>
      </c>
      <c r="D33" s="1" t="str">
        <f>HYPERLINK("https://www.cancer.gov/about-cancer/treatment/drugs/fda-temozolomide", "https://www.cancer.gov/about-cancer/treatment/drugs/fda-temozolomide")</f>
        <v>https://www.cancer.gov/about-cancer/treatment/drugs/fda-temozolomide</v>
      </c>
      <c r="E33" s="5" t="s">
        <v>8</v>
      </c>
      <c r="F33" s="5" t="s">
        <v>9</v>
      </c>
    </row>
    <row r="34" spans="1:6" x14ac:dyDescent="0.25">
      <c r="A34" s="4" t="str">
        <f>HYPERLINK("https://cdr.cancer.gov/cgi-bin/cdr/Filter.py?Filter=set:QC+DrugInfoSummary+Set&amp;DocId=496418", "496418")</f>
        <v>496418</v>
      </c>
      <c r="B34" s="3" t="s">
        <v>78</v>
      </c>
      <c r="C34" s="3" t="s">
        <v>79</v>
      </c>
      <c r="D34" s="1" t="str">
        <f>HYPERLINK("https://www.cancer.gov/about-cancer/treatment/drugs/fda-thalidomide", "https://www.cancer.gov/about-cancer/treatment/drugs/fda-thalidomide")</f>
        <v>https://www.cancer.gov/about-cancer/treatment/drugs/fda-thalidomide</v>
      </c>
      <c r="E34" s="5" t="s">
        <v>8</v>
      </c>
      <c r="F34" s="5" t="s">
        <v>41</v>
      </c>
    </row>
    <row r="35" spans="1:6" x14ac:dyDescent="0.25">
      <c r="A35" s="4" t="str">
        <f>HYPERLINK("https://cdr.cancer.gov/cgi-bin/cdr/Filter.py?Filter=set:QC+DrugInfoSummary+Set&amp;DocId=502211", "502211")</f>
        <v>502211</v>
      </c>
      <c r="B35" s="3" t="s">
        <v>80</v>
      </c>
      <c r="C35" s="3" t="s">
        <v>81</v>
      </c>
      <c r="D35" s="1" t="str">
        <f>HYPERLINK("https://www.cancer.gov/about-cancer/treatment/drugs/fda-trastuzumab", "https://www.cancer.gov/about-cancer/treatment/drugs/fda-trastuzumab")</f>
        <v>https://www.cancer.gov/about-cancer/treatment/drugs/fda-trastuzumab</v>
      </c>
      <c r="E35" s="5" t="s">
        <v>8</v>
      </c>
      <c r="F35" s="5" t="s">
        <v>9</v>
      </c>
    </row>
    <row r="36" spans="1:6" x14ac:dyDescent="0.25">
      <c r="A36" s="4" t="str">
        <f>HYPERLINK("https://cdr.cancer.gov/cgi-bin/cdr/Filter.py?Filter=set:QC+DrugInfoSummary+Set&amp;DocId=505269", "505269")</f>
        <v>505269</v>
      </c>
      <c r="B36" s="3" t="s">
        <v>82</v>
      </c>
      <c r="C36" s="3" t="s">
        <v>83</v>
      </c>
      <c r="D36" s="1" t="str">
        <f>HYPERLINK("https://www.fda.gov/Drugs/InformationOnDrugs/ApprovedDrugs/ucm574518.htm", "https://www.fda.gov/Drugs/InformationOnDrugs/ApprovedDrugs/ucm574518.htm")</f>
        <v>https://www.fda.gov/Drugs/InformationOnDrugs/ApprovedDrugs/ucm574518.htm</v>
      </c>
      <c r="E36" s="5" t="s">
        <v>84</v>
      </c>
      <c r="F36" s="5" t="s">
        <v>85</v>
      </c>
    </row>
    <row r="37" spans="1:6" x14ac:dyDescent="0.25">
      <c r="A37" s="4" t="str">
        <f>HYPERLINK("https://cdr.cancer.gov/cgi-bin/cdr/Filter.py?Filter=set:QC+DrugInfoSummary+Set&amp;DocId=505332", "505332")</f>
        <v>505332</v>
      </c>
      <c r="B37" s="3" t="s">
        <v>86</v>
      </c>
      <c r="C37" s="3" t="s">
        <v>87</v>
      </c>
      <c r="D37" s="1" t="str">
        <f>HYPERLINK("http://www.fda.gov/cder/consumerinfo/druginfo/neotect.htm", "http://www.fda.gov/cder/consumerinfo/druginfo/neotect.htm")</f>
        <v>http://www.fda.gov/cder/consumerinfo/druginfo/neotect.htm</v>
      </c>
      <c r="E37" s="5"/>
      <c r="F37" s="5"/>
    </row>
    <row r="38" spans="1:6" x14ac:dyDescent="0.25">
      <c r="A38" s="4" t="str">
        <f>HYPERLINK("https://cdr.cancer.gov/cgi-bin/cdr/Filter.py?Filter=set:QC+DrugInfoSummary+Set&amp;DocId=505384", "505384")</f>
        <v>505384</v>
      </c>
      <c r="B38" s="3" t="s">
        <v>88</v>
      </c>
      <c r="C38" s="3" t="s">
        <v>89</v>
      </c>
      <c r="D38" s="1" t="str">
        <f>HYPERLINK("https://dailymed.nlm.nih.gov/dailymed/drugInfo.cfm?setid=e96f30a0-6662-11de-8f80-0002a5d5c51b&amp;audience=consumer", "https://dailymed.nlm.nih.gov/dailymed/drugInfo.cfm?setid=e96f30a0-6662-11de-8f80-0002a5d5c51b&amp;audience=consumer")</f>
        <v>https://dailymed.nlm.nih.gov/dailymed/drugInfo.cfm?setid=e96f30a0-6662-11de-8f80-0002a5d5c51b&amp;audience=consumer</v>
      </c>
      <c r="E38" s="5" t="s">
        <v>90</v>
      </c>
      <c r="F38" s="5" t="s">
        <v>90</v>
      </c>
    </row>
    <row r="39" spans="1:6" x14ac:dyDescent="0.25">
      <c r="A39" s="4" t="str">
        <f>HYPERLINK("https://cdr.cancer.gov/cgi-bin/cdr/Filter.py?Filter=set:QC+DrugInfoSummary+Set&amp;DocId=506663", "506663")</f>
        <v>506663</v>
      </c>
      <c r="B39" s="3" t="s">
        <v>91</v>
      </c>
      <c r="C39" s="3" t="s">
        <v>92</v>
      </c>
      <c r="D39" s="1" t="str">
        <f>HYPERLINK("https://www.cancer.gov/about-cancer/treatment/drugs/fda-pegaspargase", "https://www.cancer.gov/about-cancer/treatment/drugs/fda-pegaspargase")</f>
        <v>https://www.cancer.gov/about-cancer/treatment/drugs/fda-pegaspargase</v>
      </c>
      <c r="E39" s="5" t="s">
        <v>8</v>
      </c>
      <c r="F39" s="5" t="s">
        <v>9</v>
      </c>
    </row>
    <row r="40" spans="1:6" x14ac:dyDescent="0.25">
      <c r="A40" s="4" t="str">
        <f>HYPERLINK("https://cdr.cancer.gov/cgi-bin/cdr/Filter.py?Filter=set:QC+DrugInfoSummary+Set&amp;DocId=511994", "511994")</f>
        <v>511994</v>
      </c>
      <c r="B40" s="3" t="s">
        <v>93</v>
      </c>
      <c r="C40" s="3" t="s">
        <v>94</v>
      </c>
      <c r="D40" s="1" t="str">
        <f>HYPERLINK("https://www.cancer.gov/about-cancer/treatment/drugs/fda-panitumumab", "https://www.cancer.gov/about-cancer/treatment/drugs/fda-panitumumab")</f>
        <v>https://www.cancer.gov/about-cancer/treatment/drugs/fda-panitumumab</v>
      </c>
      <c r="E40" s="5" t="s">
        <v>95</v>
      </c>
      <c r="F40" s="5" t="s">
        <v>9</v>
      </c>
    </row>
    <row r="41" spans="1:6" x14ac:dyDescent="0.25">
      <c r="A41" s="4" t="str">
        <f>HYPERLINK("https://cdr.cancer.gov/cgi-bin/cdr/Filter.py?Filter=set:QC+DrugInfoSummary+Set&amp;DocId=513752", "513752")</f>
        <v>513752</v>
      </c>
      <c r="B41" s="3" t="s">
        <v>96</v>
      </c>
      <c r="C41" s="3" t="s">
        <v>97</v>
      </c>
      <c r="D41" s="1" t="str">
        <f>HYPERLINK("https://www.cancer.gov/about-cancer/treatment/drugs/fda-vorinostat", "https://www.cancer.gov/about-cancer/treatment/drugs/fda-vorinostat")</f>
        <v>https://www.cancer.gov/about-cancer/treatment/drugs/fda-vorinostat</v>
      </c>
      <c r="E41" s="5" t="s">
        <v>98</v>
      </c>
      <c r="F41" s="5" t="s">
        <v>9</v>
      </c>
    </row>
    <row r="42" spans="1:6" x14ac:dyDescent="0.25">
      <c r="A42" s="4" t="str">
        <f>HYPERLINK("https://cdr.cancer.gov/cgi-bin/cdr/Filter.py?Filter=set:QC+DrugInfoSummary+Set&amp;DocId=539385", "539385")</f>
        <v>539385</v>
      </c>
      <c r="B42" s="3" t="s">
        <v>99</v>
      </c>
      <c r="C42" s="3" t="s">
        <v>100</v>
      </c>
      <c r="D42" s="1" t="str">
        <f>HYPERLINK("https://www.cancer.gov/about-cancer/treatment/drugs/fda-lapatinib", "https://www.cancer.gov/about-cancer/treatment/drugs/fda-lapatinib")</f>
        <v>https://www.cancer.gov/about-cancer/treatment/drugs/fda-lapatinib</v>
      </c>
      <c r="E42" s="5" t="s">
        <v>101</v>
      </c>
      <c r="F42" s="5" t="s">
        <v>53</v>
      </c>
    </row>
    <row r="43" spans="1:6" x14ac:dyDescent="0.25">
      <c r="A43" s="4" t="str">
        <f>HYPERLINK("https://cdr.cancer.gov/cgi-bin/cdr/Filter.py?Filter=set:QC+DrugInfoSummary+Set&amp;DocId=544235", "544235")</f>
        <v>544235</v>
      </c>
      <c r="B43" s="3" t="s">
        <v>102</v>
      </c>
      <c r="C43" s="3" t="s">
        <v>103</v>
      </c>
      <c r="D43" s="1" t="str">
        <f>HYPERLINK("https://www.cancer.gov/about-cancer/treatment/drugs/fda-doxorubicin-hcl-liposome", "https://www.cancer.gov/about-cancer/treatment/drugs/fda-doxorubicin-hcl-liposome")</f>
        <v>https://www.cancer.gov/about-cancer/treatment/drugs/fda-doxorubicin-hcl-liposome</v>
      </c>
      <c r="E43" s="5" t="s">
        <v>104</v>
      </c>
      <c r="F43" s="5" t="s">
        <v>29</v>
      </c>
    </row>
    <row r="44" spans="1:6" x14ac:dyDescent="0.25">
      <c r="A44" s="4" t="str">
        <f>HYPERLINK("https://cdr.cancer.gov/cgi-bin/cdr/Filter.py?Filter=set:QC+DrugInfoSummary+Set&amp;DocId=553445", "553445")</f>
        <v>553445</v>
      </c>
      <c r="B44" s="3" t="s">
        <v>105</v>
      </c>
      <c r="C44" s="3" t="s">
        <v>106</v>
      </c>
      <c r="D44" s="1" t="str">
        <f>HYPERLINK("https://www.cancer.gov/about-cancer/treatment/drugs/fda-temsirolimus", "https://www.cancer.gov/about-cancer/treatment/drugs/fda-temsirolimus")</f>
        <v>https://www.cancer.gov/about-cancer/treatment/drugs/fda-temsirolimus</v>
      </c>
      <c r="E44" s="5" t="s">
        <v>107</v>
      </c>
      <c r="F44" s="5" t="s">
        <v>9</v>
      </c>
    </row>
    <row r="45" spans="1:6" x14ac:dyDescent="0.25">
      <c r="A45" s="4" t="str">
        <f>HYPERLINK("https://cdr.cancer.gov/cgi-bin/cdr/Filter.py?Filter=set:QC+DrugInfoSummary+Set&amp;DocId=557341", "557341")</f>
        <v>557341</v>
      </c>
      <c r="B45" s="3" t="s">
        <v>108</v>
      </c>
      <c r="C45" s="3" t="s">
        <v>109</v>
      </c>
      <c r="D45" s="1" t="str">
        <f>HYPERLINK("https://www.cancer.gov/about-cancer/treatment/drugs/fda-raloxifene-hydrochloride", "https://www.cancer.gov/about-cancer/treatment/drugs/fda-raloxifene-hydrochloride")</f>
        <v>https://www.cancer.gov/about-cancer/treatment/drugs/fda-raloxifene-hydrochloride</v>
      </c>
      <c r="E45" s="5" t="s">
        <v>110</v>
      </c>
      <c r="F45" s="5" t="s">
        <v>9</v>
      </c>
    </row>
    <row r="46" spans="1:6" x14ac:dyDescent="0.25">
      <c r="A46" s="4" t="str">
        <f>HYPERLINK("https://cdr.cancer.gov/cgi-bin/cdr/Filter.py?Filter=set:QC+DrugInfoSummary+Set&amp;DocId=570125", "570125")</f>
        <v>570125</v>
      </c>
      <c r="B46" s="3" t="s">
        <v>111</v>
      </c>
      <c r="C46" s="3" t="s">
        <v>112</v>
      </c>
      <c r="D46" s="1" t="str">
        <f>HYPERLINK("https://www.cancer.gov/about-cancer/treatment/drugs/fda-dexrazoxane-hydrochloride", "https://www.cancer.gov/about-cancer/treatment/drugs/fda-dexrazoxane-hydrochloride")</f>
        <v>https://www.cancer.gov/about-cancer/treatment/drugs/fda-dexrazoxane-hydrochloride</v>
      </c>
      <c r="E46" s="5" t="s">
        <v>113</v>
      </c>
      <c r="F46" s="5" t="s">
        <v>9</v>
      </c>
    </row>
    <row r="47" spans="1:6" x14ac:dyDescent="0.25">
      <c r="A47" s="4" t="str">
        <f>HYPERLINK("https://cdr.cancer.gov/cgi-bin/cdr/Filter.py?Filter=set:QC+DrugInfoSummary+Set&amp;DocId=570779", "570779")</f>
        <v>570779</v>
      </c>
      <c r="B47" s="3" t="s">
        <v>114</v>
      </c>
      <c r="C47" s="3" t="s">
        <v>115</v>
      </c>
      <c r="D47" s="1" t="str">
        <f>HYPERLINK("https://www.cancer.gov/about-cancer/treatment/drugs/fda-alemtuzumab", "https://www.cancer.gov/about-cancer/treatment/drugs/fda-alemtuzumab")</f>
        <v>https://www.cancer.gov/about-cancer/treatment/drugs/fda-alemtuzumab</v>
      </c>
      <c r="E47" s="5" t="s">
        <v>116</v>
      </c>
      <c r="F47" s="5" t="s">
        <v>9</v>
      </c>
    </row>
    <row r="48" spans="1:6" x14ac:dyDescent="0.25">
      <c r="A48" s="4" t="str">
        <f>HYPERLINK("https://cdr.cancer.gov/cgi-bin/cdr/Filter.py?Filter=set:QC+DrugInfoSummary+Set&amp;DocId=573900", "573900")</f>
        <v>573900</v>
      </c>
      <c r="B48" s="3" t="s">
        <v>117</v>
      </c>
      <c r="C48" s="3" t="s">
        <v>118</v>
      </c>
      <c r="D48" s="1" t="str">
        <f>HYPERLINK("https://www.cancer.gov/about-cancer/treatment/drugs/fda-ixabepilone", "https://www.cancer.gov/about-cancer/treatment/drugs/fda-ixabepilone")</f>
        <v>https://www.cancer.gov/about-cancer/treatment/drugs/fda-ixabepilone</v>
      </c>
      <c r="E48" s="5" t="s">
        <v>119</v>
      </c>
      <c r="F48" s="5" t="s">
        <v>9</v>
      </c>
    </row>
    <row r="49" spans="1:6" x14ac:dyDescent="0.25">
      <c r="A49" s="4" t="str">
        <f>HYPERLINK("https://cdr.cancer.gov/cgi-bin/cdr/Filter.py?Filter=set:QC+DrugInfoSummary+Set&amp;DocId=575327", "575327")</f>
        <v>575327</v>
      </c>
      <c r="B49" s="3" t="s">
        <v>120</v>
      </c>
      <c r="C49" s="3" t="s">
        <v>121</v>
      </c>
      <c r="D49" s="1" t="str">
        <f>HYPERLINK("https://www.cancer.gov/about-cancer/treatment/drugs/fda-nilotinib", "https://www.cancer.gov/about-cancer/treatment/drugs/fda-nilotinib")</f>
        <v>https://www.cancer.gov/about-cancer/treatment/drugs/fda-nilotinib</v>
      </c>
      <c r="E49" s="5" t="s">
        <v>122</v>
      </c>
      <c r="F49" s="5" t="s">
        <v>123</v>
      </c>
    </row>
    <row r="50" spans="1:6" x14ac:dyDescent="0.25">
      <c r="A50" s="4" t="str">
        <f>HYPERLINK("https://cdr.cancer.gov/cgi-bin/cdr/Filter.py?Filter=set:QC+DrugInfoSummary+Set&amp;DocId=585474", "585474")</f>
        <v>585474</v>
      </c>
      <c r="B50" s="3" t="s">
        <v>124</v>
      </c>
      <c r="C50" s="3" t="s">
        <v>125</v>
      </c>
      <c r="D50" s="1" t="str">
        <f>HYPERLINK("https://www.cancer.gov/about-cancer/treatment/drugs/fda-tositumomab-i131iodine-tositumomab", "https://www.cancer.gov/about-cancer/treatment/drugs/fda-tositumomab-i131iodine-tositumomab")</f>
        <v>https://www.cancer.gov/about-cancer/treatment/drugs/fda-tositumomab-i131iodine-tositumomab</v>
      </c>
      <c r="E50" s="5" t="s">
        <v>126</v>
      </c>
      <c r="F50" s="5" t="s">
        <v>9</v>
      </c>
    </row>
    <row r="51" spans="1:6" x14ac:dyDescent="0.25">
      <c r="A51" s="4" t="str">
        <f>HYPERLINK("https://cdr.cancer.gov/cgi-bin/cdr/Filter.py?Filter=set:QC+DrugInfoSummary+Set&amp;DocId=592692", "592692")</f>
        <v>592692</v>
      </c>
      <c r="B51" s="3" t="s">
        <v>127</v>
      </c>
      <c r="C51" s="3" t="s">
        <v>128</v>
      </c>
      <c r="D51" s="1" t="str">
        <f>HYPERLINK("https://www.cancer.gov/about-cancer/treatment/drugs/fda-bendamustine-hydrochloride", "https://www.cancer.gov/about-cancer/treatment/drugs/fda-bendamustine-hydrochloride")</f>
        <v>https://www.cancer.gov/about-cancer/treatment/drugs/fda-bendamustine-hydrochloride</v>
      </c>
      <c r="E51" s="5" t="s">
        <v>129</v>
      </c>
      <c r="F51" s="5" t="s">
        <v>9</v>
      </c>
    </row>
    <row r="52" spans="1:6" x14ac:dyDescent="0.25">
      <c r="A52" s="4" t="str">
        <f>HYPERLINK("https://cdr.cancer.gov/cgi-bin/cdr/Filter.py?Filter=set:QC+DrugInfoSummary+Set&amp;DocId=613094", "613094")</f>
        <v>613094</v>
      </c>
      <c r="B52" s="3" t="s">
        <v>130</v>
      </c>
      <c r="C52" s="3" t="s">
        <v>131</v>
      </c>
      <c r="D52" s="1" t="str">
        <f>HYPERLINK("https://www.cancer.gov/about-cancer/treatment/drugs/fda-romiplostim", "https://www.cancer.gov/about-cancer/treatment/drugs/fda-romiplostim")</f>
        <v>https://www.cancer.gov/about-cancer/treatment/drugs/fda-romiplostim</v>
      </c>
      <c r="E52" s="5" t="s">
        <v>132</v>
      </c>
      <c r="F52" s="5" t="s">
        <v>9</v>
      </c>
    </row>
    <row r="53" spans="1:6" x14ac:dyDescent="0.25">
      <c r="A53" s="4" t="str">
        <f>HYPERLINK("https://cdr.cancer.gov/cgi-bin/cdr/Filter.py?Filter=set:QC+DrugInfoSummary+Set&amp;DocId=626822", "626822")</f>
        <v>626822</v>
      </c>
      <c r="B53" s="3" t="s">
        <v>133</v>
      </c>
      <c r="C53" s="3" t="s">
        <v>134</v>
      </c>
      <c r="D53" s="1" t="str">
        <f>HYPERLINK("https://www.fda.gov/NewsEvents/Newsroom/PressAnnouncements/ucm459430.htm", "https://www.fda.gov/NewsEvents/Newsroom/PressAnnouncements/ucm459430.htm")</f>
        <v>https://www.fda.gov/NewsEvents/Newsroom/PressAnnouncements/ucm459430.htm</v>
      </c>
      <c r="E53" s="5" t="s">
        <v>135</v>
      </c>
      <c r="F53" s="5" t="s">
        <v>9</v>
      </c>
    </row>
    <row r="54" spans="1:6" x14ac:dyDescent="0.25">
      <c r="A54" s="4" t="str">
        <f>HYPERLINK("https://cdr.cancer.gov/cgi-bin/cdr/Filter.py?Filter=set:QC+DrugInfoSummary+Set&amp;DocId=626822", "626822")</f>
        <v>626822</v>
      </c>
      <c r="B54" s="3" t="s">
        <v>133</v>
      </c>
      <c r="C54" s="3" t="s">
        <v>136</v>
      </c>
      <c r="D54" s="1" t="str">
        <f>HYPERLINK("https://www.cancer.gov/about-cancer/treatment/drugs/fda-eltrombopag", "https://www.cancer.gov/about-cancer/treatment/drugs/fda-eltrombopag")</f>
        <v>https://www.cancer.gov/about-cancer/treatment/drugs/fda-eltrombopag</v>
      </c>
      <c r="E54" s="5" t="s">
        <v>135</v>
      </c>
      <c r="F54" s="5" t="s">
        <v>9</v>
      </c>
    </row>
    <row r="55" spans="1:6" x14ac:dyDescent="0.25">
      <c r="A55" s="4" t="str">
        <f>HYPERLINK("https://cdr.cancer.gov/cgi-bin/cdr/Filter.py?Filter=set:QC+DrugInfoSummary+Set&amp;DocId=630629", "630629")</f>
        <v>630629</v>
      </c>
      <c r="B55" s="3" t="s">
        <v>137</v>
      </c>
      <c r="C55" s="3" t="s">
        <v>138</v>
      </c>
      <c r="D55" s="1" t="str">
        <f>HYPERLINK("https://www.cancer.gov/about-cancer/treatment/drugs/fda-plerixafor", "https://www.cancer.gov/about-cancer/treatment/drugs/fda-plerixafor")</f>
        <v>https://www.cancer.gov/about-cancer/treatment/drugs/fda-plerixafor</v>
      </c>
      <c r="E55" s="5" t="s">
        <v>139</v>
      </c>
      <c r="F55" s="5" t="s">
        <v>9</v>
      </c>
    </row>
    <row r="56" spans="1:6" x14ac:dyDescent="0.25">
      <c r="A56" s="4" t="str">
        <f>HYPERLINK("https://cdr.cancer.gov/cgi-bin/cdr/Filter.py?Filter=set:QC+DrugInfoSummary+Set&amp;DocId=631480", "631480")</f>
        <v>631480</v>
      </c>
      <c r="B56" s="3" t="s">
        <v>140</v>
      </c>
      <c r="C56" s="3" t="s">
        <v>141</v>
      </c>
      <c r="D56" s="1" t="str">
        <f>HYPERLINK("https://www.cancer.gov/about-cancer/treatment/drugs/fda-degarelix", "https://www.cancer.gov/about-cancer/treatment/drugs/fda-degarelix")</f>
        <v>https://www.cancer.gov/about-cancer/treatment/drugs/fda-degarelix</v>
      </c>
      <c r="E56" s="5" t="s">
        <v>142</v>
      </c>
      <c r="F56" s="5" t="s">
        <v>9</v>
      </c>
    </row>
    <row r="57" spans="1:6" x14ac:dyDescent="0.25">
      <c r="A57" s="4" t="str">
        <f>HYPERLINK("https://cdr.cancer.gov/cgi-bin/cdr/Filter.py?Filter=set:QC+DrugInfoSummary+Set&amp;DocId=640318", "640318")</f>
        <v>640318</v>
      </c>
      <c r="B57" s="3" t="s">
        <v>143</v>
      </c>
      <c r="C57" s="3" t="s">
        <v>144</v>
      </c>
      <c r="D57" s="1" t="str">
        <f>HYPERLINK("https://www.fda.gov/Drugs/InformationOnDrugs/ApprovedDrugs/ucm488028.htm", "https://www.fda.gov/Drugs/InformationOnDrugs/ApprovedDrugs/ucm488028.htm")</f>
        <v>https://www.fda.gov/Drugs/InformationOnDrugs/ApprovedDrugs/ucm488028.htm</v>
      </c>
      <c r="E57" s="5" t="s">
        <v>145</v>
      </c>
      <c r="F57" s="5" t="s">
        <v>53</v>
      </c>
    </row>
    <row r="58" spans="1:6" x14ac:dyDescent="0.25">
      <c r="A58" s="4" t="str">
        <f>HYPERLINK("https://cdr.cancer.gov/cgi-bin/cdr/Filter.py?Filter=set:QC+DrugInfoSummary+Set&amp;DocId=640318", "640318")</f>
        <v>640318</v>
      </c>
      <c r="B58" s="3" t="s">
        <v>143</v>
      </c>
      <c r="C58" s="3" t="s">
        <v>146</v>
      </c>
      <c r="D58" s="1" t="str">
        <f>HYPERLINK("https://www.cancer.gov/about-cancer/treatment/drugs/fda-everolimus", "https://www.cancer.gov/about-cancer/treatment/drugs/fda-everolimus")</f>
        <v>https://www.cancer.gov/about-cancer/treatment/drugs/fda-everolimus</v>
      </c>
      <c r="E58" s="5" t="s">
        <v>145</v>
      </c>
      <c r="F58" s="5" t="s">
        <v>53</v>
      </c>
    </row>
    <row r="59" spans="1:6" x14ac:dyDescent="0.25">
      <c r="A59" s="4" t="str">
        <f>HYPERLINK("https://cdr.cancer.gov/cgi-bin/cdr/Filter.py?Filter=set:QC+DrugInfoSummary+Set&amp;DocId=656656", "656656")</f>
        <v>656656</v>
      </c>
      <c r="B59" s="3" t="s">
        <v>147</v>
      </c>
      <c r="C59" s="3" t="s">
        <v>148</v>
      </c>
      <c r="D59" s="1" t="str">
        <f>HYPERLINK("https://www.cancer.gov/about-cancer/treatment/drugs/fda-pralatrexate", "https://www.cancer.gov/about-cancer/treatment/drugs/fda-pralatrexate")</f>
        <v>https://www.cancer.gov/about-cancer/treatment/drugs/fda-pralatrexate</v>
      </c>
      <c r="E59" s="5" t="s">
        <v>149</v>
      </c>
      <c r="F59" s="5" t="s">
        <v>9</v>
      </c>
    </row>
    <row r="60" spans="1:6" x14ac:dyDescent="0.25">
      <c r="A60" s="4" t="str">
        <f>HYPERLINK("https://cdr.cancer.gov/cgi-bin/cdr/Filter.py?Filter=set:QC+DrugInfoSummary+Set&amp;DocId=658503", "658503")</f>
        <v>658503</v>
      </c>
      <c r="B60" s="3" t="s">
        <v>150</v>
      </c>
      <c r="C60" s="3" t="s">
        <v>151</v>
      </c>
      <c r="D60" s="1" t="str">
        <f>HYPERLINK("https://dailymed.nlm.nih.gov/dailymed/drugInfo.cfm?setid=77785ce3-e8df-4ca1-8f8e-6c418c6a17de&amp;audience=consumer", "https://dailymed.nlm.nih.gov/dailymed/drugInfo.cfm?setid=77785ce3-e8df-4ca1-8f8e-6c418c6a17de&amp;audience=consumer")</f>
        <v>https://dailymed.nlm.nih.gov/dailymed/drugInfo.cfm?setid=77785ce3-e8df-4ca1-8f8e-6c418c6a17de&amp;audience=consumer</v>
      </c>
      <c r="E60" s="5" t="s">
        <v>152</v>
      </c>
      <c r="F60" s="5" t="s">
        <v>153</v>
      </c>
    </row>
    <row r="61" spans="1:6" x14ac:dyDescent="0.25">
      <c r="A61" s="4" t="str">
        <f>HYPERLINK("https://cdr.cancer.gov/cgi-bin/cdr/Filter.py?Filter=set:QC+DrugInfoSummary+Set&amp;DocId=658503", "658503")</f>
        <v>658503</v>
      </c>
      <c r="B61" s="3" t="s">
        <v>150</v>
      </c>
      <c r="C61" s="3" t="s">
        <v>154</v>
      </c>
      <c r="D61" s="1" t="str">
        <f>HYPERLINK("https://www.cancer.gov/about-cancer/treatment/drugs/fda-ofatumumab", "https://www.cancer.gov/about-cancer/treatment/drugs/fda-ofatumumab")</f>
        <v>https://www.cancer.gov/about-cancer/treatment/drugs/fda-ofatumumab</v>
      </c>
      <c r="E61" s="5" t="s">
        <v>152</v>
      </c>
      <c r="F61" s="5" t="s">
        <v>153</v>
      </c>
    </row>
    <row r="62" spans="1:6" x14ac:dyDescent="0.25">
      <c r="A62" s="4" t="str">
        <f>HYPERLINK("https://cdr.cancer.gov/cgi-bin/cdr/Filter.py?Filter=set:QC+DrugInfoSummary+Set&amp;DocId=658515", "658515")</f>
        <v>658515</v>
      </c>
      <c r="B62" s="3" t="s">
        <v>155</v>
      </c>
      <c r="C62" s="3" t="s">
        <v>156</v>
      </c>
      <c r="D62" s="1" t="str">
        <f>HYPERLINK("https://www.cancer.gov/about-cancer/treatment/drugs/fda-pazopanibhydrochloride", "https://www.cancer.gov/about-cancer/treatment/drugs/fda-pazopanibhydrochloride")</f>
        <v>https://www.cancer.gov/about-cancer/treatment/drugs/fda-pazopanibhydrochloride</v>
      </c>
      <c r="E62" s="5" t="s">
        <v>157</v>
      </c>
      <c r="F62" s="5" t="s">
        <v>9</v>
      </c>
    </row>
    <row r="63" spans="1:6" x14ac:dyDescent="0.25">
      <c r="A63" s="4" t="str">
        <f>HYPERLINK("https://cdr.cancer.gov/cgi-bin/cdr/Filter.py?Filter=set:QC+DrugInfoSummary+Set&amp;DocId=658556", "658556")</f>
        <v>658556</v>
      </c>
      <c r="B63" s="3" t="s">
        <v>158</v>
      </c>
      <c r="C63" s="3" t="s">
        <v>159</v>
      </c>
      <c r="D63" s="1" t="str">
        <f>HYPERLINK("https://www.cancer.gov/about-cancer/treatment/drugs/fda-rasburicase", "https://www.cancer.gov/about-cancer/treatment/drugs/fda-rasburicase")</f>
        <v>https://www.cancer.gov/about-cancer/treatment/drugs/fda-rasburicase</v>
      </c>
      <c r="E63" s="5" t="s">
        <v>157</v>
      </c>
      <c r="F63" s="5" t="s">
        <v>9</v>
      </c>
    </row>
    <row r="64" spans="1:6" x14ac:dyDescent="0.25">
      <c r="A64" s="4" t="str">
        <f>HYPERLINK("https://cdr.cancer.gov/cgi-bin/cdr/Filter.py?Filter=set:QC+DrugInfoSummary+Set&amp;DocId=658573", "658573")</f>
        <v>658573</v>
      </c>
      <c r="B64" s="3" t="s">
        <v>160</v>
      </c>
      <c r="C64" s="3" t="s">
        <v>161</v>
      </c>
      <c r="D64" s="1" t="str">
        <f>HYPERLINK("https://www.cancer.gov/about-cancer/treatment/drugs/fda-recombinant-hpv-bivalent-vaccine", "https://www.cancer.gov/about-cancer/treatment/drugs/fda-recombinant-hpv-bivalent-vaccine")</f>
        <v>https://www.cancer.gov/about-cancer/treatment/drugs/fda-recombinant-hpv-bivalent-vaccine</v>
      </c>
      <c r="E64" s="5" t="s">
        <v>162</v>
      </c>
      <c r="F64" s="5" t="s">
        <v>163</v>
      </c>
    </row>
    <row r="65" spans="1:6" x14ac:dyDescent="0.25">
      <c r="A65" s="4" t="str">
        <f>HYPERLINK("https://cdr.cancer.gov/cgi-bin/cdr/Filter.py?Filter=set:QC+DrugInfoSummary+Set&amp;DocId=658589", "658589")</f>
        <v>658589</v>
      </c>
      <c r="B65" s="3" t="s">
        <v>164</v>
      </c>
      <c r="C65" s="3" t="s">
        <v>165</v>
      </c>
      <c r="D65" s="1" t="str">
        <f>HYPERLINK("https://www.cancer.gov/about-cancer/treatment/drugs/fda-recombinant-hpv-quadrivalent-vaccine", "https://www.cancer.gov/about-cancer/treatment/drugs/fda-recombinant-hpv-quadrivalent-vaccine")</f>
        <v>https://www.cancer.gov/about-cancer/treatment/drugs/fda-recombinant-hpv-quadrivalent-vaccine</v>
      </c>
      <c r="E65" s="5" t="s">
        <v>162</v>
      </c>
      <c r="F65" s="5" t="s">
        <v>166</v>
      </c>
    </row>
    <row r="66" spans="1:6" x14ac:dyDescent="0.25">
      <c r="A66" s="4" t="str">
        <f>HYPERLINK("https://cdr.cancer.gov/cgi-bin/cdr/Filter.py?Filter=set:QC+DrugInfoSummary+Set&amp;DocId=659493", "659493")</f>
        <v>659493</v>
      </c>
      <c r="B66" s="3" t="s">
        <v>167</v>
      </c>
      <c r="C66" s="3" t="s">
        <v>168</v>
      </c>
      <c r="D66" s="1" t="str">
        <f>HYPERLINK("https://www.cancer.gov/about-cancer/treatment/drugs/fda-romidepsin", "https://www.cancer.gov/about-cancer/treatment/drugs/fda-romidepsin")</f>
        <v>https://www.cancer.gov/about-cancer/treatment/drugs/fda-romidepsin</v>
      </c>
      <c r="E66" s="5" t="s">
        <v>169</v>
      </c>
      <c r="F66" s="5" t="s">
        <v>9</v>
      </c>
    </row>
    <row r="67" spans="1:6" x14ac:dyDescent="0.25">
      <c r="A67" s="4" t="str">
        <f>HYPERLINK("https://cdr.cancer.gov/cgi-bin/cdr/Filter.py?Filter=set:QC+DrugInfoSummary+Set&amp;DocId=669854", "669854")</f>
        <v>669854</v>
      </c>
      <c r="B67" s="3" t="s">
        <v>170</v>
      </c>
      <c r="C67" s="3" t="s">
        <v>171</v>
      </c>
      <c r="D67" s="1" t="str">
        <f>HYPERLINK("https://www.cancer.gov/about-cancer/treatment/drugs/fda-denileukindiftitox", "https://www.cancer.gov/about-cancer/treatment/drugs/fda-denileukindiftitox")</f>
        <v>https://www.cancer.gov/about-cancer/treatment/drugs/fda-denileukindiftitox</v>
      </c>
      <c r="E67" s="5" t="s">
        <v>172</v>
      </c>
      <c r="F67" s="5" t="s">
        <v>9</v>
      </c>
    </row>
    <row r="68" spans="1:6" x14ac:dyDescent="0.25">
      <c r="A68" s="4" t="str">
        <f>HYPERLINK("https://cdr.cancer.gov/cgi-bin/cdr/Filter.py?Filter=set:QC+DrugInfoSummary+Set&amp;DocId=672821", "672821")</f>
        <v>672821</v>
      </c>
      <c r="B68" s="3" t="s">
        <v>173</v>
      </c>
      <c r="C68" s="3" t="s">
        <v>174</v>
      </c>
      <c r="D68" s="1" t="str">
        <f>HYPERLINK("https://www.cancer.gov/about-cancer/treatment/drugs/fda-sipuleucel-t", "https://www.cancer.gov/about-cancer/treatment/drugs/fda-sipuleucel-t")</f>
        <v>https://www.cancer.gov/about-cancer/treatment/drugs/fda-sipuleucel-t</v>
      </c>
      <c r="E68" s="5" t="s">
        <v>175</v>
      </c>
      <c r="F68" s="5" t="s">
        <v>9</v>
      </c>
    </row>
    <row r="69" spans="1:6" x14ac:dyDescent="0.25">
      <c r="A69" s="4" t="str">
        <f>HYPERLINK("https://cdr.cancer.gov/cgi-bin/cdr/Filter.py?Filter=set:QC+DrugInfoSummary+Set&amp;DocId=680913", "680913")</f>
        <v>680913</v>
      </c>
      <c r="B69" s="3" t="s">
        <v>176</v>
      </c>
      <c r="C69" s="3" t="s">
        <v>177</v>
      </c>
      <c r="D69" s="1" t="str">
        <f>HYPERLINK("https://www.cancer.gov/about-cancer/treatment/drugs/fda-cabazitaxel", "https://www.cancer.gov/about-cancer/treatment/drugs/fda-cabazitaxel")</f>
        <v>https://www.cancer.gov/about-cancer/treatment/drugs/fda-cabazitaxel</v>
      </c>
      <c r="E69" s="5" t="s">
        <v>178</v>
      </c>
      <c r="F69" s="5" t="s">
        <v>9</v>
      </c>
    </row>
    <row r="70" spans="1:6" x14ac:dyDescent="0.25">
      <c r="A70" s="4" t="str">
        <f>HYPERLINK("https://cdr.cancer.gov/cgi-bin/cdr/Filter.py?Filter=set:QC+DrugInfoSummary+Set&amp;DocId=689690", "689690")</f>
        <v>689690</v>
      </c>
      <c r="B70" s="3" t="s">
        <v>179</v>
      </c>
      <c r="C70" s="3" t="s">
        <v>180</v>
      </c>
      <c r="D70" s="1" t="str">
        <f>HYPERLINK("https://www.fda.gov/NewsEvents/Newsroom/PressAnnouncements/ucm483714.htm", "https://www.fda.gov/NewsEvents/Newsroom/PressAnnouncements/ucm483714.htm")</f>
        <v>https://www.fda.gov/NewsEvents/Newsroom/PressAnnouncements/ucm483714.htm</v>
      </c>
      <c r="E70" s="5" t="s">
        <v>181</v>
      </c>
      <c r="F70" s="5" t="s">
        <v>9</v>
      </c>
    </row>
    <row r="71" spans="1:6" x14ac:dyDescent="0.25">
      <c r="A71" s="4" t="str">
        <f>HYPERLINK("https://cdr.cancer.gov/cgi-bin/cdr/Filter.py?Filter=set:QC+DrugInfoSummary+Set&amp;DocId=689690", "689690")</f>
        <v>689690</v>
      </c>
      <c r="B71" s="3" t="s">
        <v>179</v>
      </c>
      <c r="C71" s="3" t="s">
        <v>182</v>
      </c>
      <c r="D71" s="1" t="str">
        <f>HYPERLINK("https://www.cancer.gov/about-cancer/treatment/drugs/fda-eribulinmesylate", "https://www.cancer.gov/about-cancer/treatment/drugs/fda-eribulinmesylate")</f>
        <v>https://www.cancer.gov/about-cancer/treatment/drugs/fda-eribulinmesylate</v>
      </c>
      <c r="E71" s="5" t="s">
        <v>181</v>
      </c>
      <c r="F71" s="5" t="s">
        <v>9</v>
      </c>
    </row>
    <row r="72" spans="1:6" x14ac:dyDescent="0.25">
      <c r="A72" s="4" t="str">
        <f>HYPERLINK("https://cdr.cancer.gov/cgi-bin/cdr/Filter.py?Filter=set:QC+DrugInfoSummary+Set&amp;DocId=689968", "689968")</f>
        <v>689968</v>
      </c>
      <c r="B72" s="3" t="s">
        <v>183</v>
      </c>
      <c r="C72" s="3" t="s">
        <v>184</v>
      </c>
      <c r="D72" s="1" t="str">
        <f>HYPERLINK("https://www.cancer.gov/about-cancer/treatment/drugs/fda-denosumab", "https://www.cancer.gov/about-cancer/treatment/drugs/fda-denosumab")</f>
        <v>https://www.cancer.gov/about-cancer/treatment/drugs/fda-denosumab</v>
      </c>
      <c r="E72" s="5" t="s">
        <v>185</v>
      </c>
      <c r="F72" s="5" t="s">
        <v>186</v>
      </c>
    </row>
    <row r="73" spans="1:6" x14ac:dyDescent="0.25">
      <c r="A73" s="4" t="str">
        <f>HYPERLINK("https://cdr.cancer.gov/cgi-bin/cdr/Filter.py?Filter=set:QC+DrugInfoSummary+Set&amp;DocId=698294", "698294")</f>
        <v>698294</v>
      </c>
      <c r="B73" s="3" t="s">
        <v>187</v>
      </c>
      <c r="C73" s="3" t="s">
        <v>188</v>
      </c>
      <c r="D73" s="1" t="str">
        <f>HYPERLINK("https://www.fda.gov/NewsEvents/Newsroom/PressAnnouncements/ucm469944.htm", "https://www.fda.gov/NewsEvents/Newsroom/PressAnnouncements/ucm469944.htm")</f>
        <v>https://www.fda.gov/NewsEvents/Newsroom/PressAnnouncements/ucm469944.htm</v>
      </c>
      <c r="E73" s="5" t="s">
        <v>189</v>
      </c>
      <c r="F73" s="5" t="s">
        <v>9</v>
      </c>
    </row>
    <row r="74" spans="1:6" x14ac:dyDescent="0.25">
      <c r="A74" s="4" t="str">
        <f>HYPERLINK("https://cdr.cancer.gov/cgi-bin/cdr/Filter.py?Filter=set:QC+DrugInfoSummary+Set&amp;DocId=698294", "698294")</f>
        <v>698294</v>
      </c>
      <c r="B74" s="3" t="s">
        <v>187</v>
      </c>
      <c r="C74" s="3" t="s">
        <v>190</v>
      </c>
      <c r="D74" s="1" t="str">
        <f>HYPERLINK("https://www.cancer.gov/about-cancer/treatment/drugs/fda-ipilimumab", "https://www.cancer.gov/about-cancer/treatment/drugs/fda-ipilimumab")</f>
        <v>https://www.cancer.gov/about-cancer/treatment/drugs/fda-ipilimumab</v>
      </c>
      <c r="E74" s="5" t="s">
        <v>189</v>
      </c>
      <c r="F74" s="5" t="s">
        <v>9</v>
      </c>
    </row>
    <row r="75" spans="1:6" x14ac:dyDescent="0.25">
      <c r="A75" s="4" t="str">
        <f>HYPERLINK("https://cdr.cancer.gov/cgi-bin/cdr/Filter.py?Filter=set:QC+DrugInfoSummary+Set&amp;DocId=698393", "698393")</f>
        <v>698393</v>
      </c>
      <c r="B75" s="3" t="s">
        <v>191</v>
      </c>
      <c r="C75" s="3" t="s">
        <v>11</v>
      </c>
      <c r="D75" s="1" t="str">
        <f>HYPERLINK("https://www.cancer.gov/about-cancer/treatment/drugs/fda-bevacizumab", "https://www.cancer.gov/about-cancer/treatment/drugs/fda-bevacizumab")</f>
        <v>https://www.cancer.gov/about-cancer/treatment/drugs/fda-bevacizumab</v>
      </c>
      <c r="E75" s="5" t="s">
        <v>192</v>
      </c>
      <c r="F75" s="5" t="s">
        <v>9</v>
      </c>
    </row>
    <row r="76" spans="1:6" x14ac:dyDescent="0.25">
      <c r="A76" s="4" t="str">
        <f>HYPERLINK("https://cdr.cancer.gov/cgi-bin/cdr/Filter.py?Filter=set:QC+DrugInfoSummary+Set&amp;DocId=698680", "698680")</f>
        <v>698680</v>
      </c>
      <c r="B76" s="3" t="s">
        <v>193</v>
      </c>
      <c r="C76" s="3" t="s">
        <v>194</v>
      </c>
      <c r="D76" s="1" t="str">
        <f>HYPERLINK("https://www.cancer.gov/about-cancer/treatment/drugs/fda-vandetanib", "https://www.cancer.gov/about-cancer/treatment/drugs/fda-vandetanib")</f>
        <v>https://www.cancer.gov/about-cancer/treatment/drugs/fda-vandetanib</v>
      </c>
      <c r="E76" s="5" t="s">
        <v>195</v>
      </c>
      <c r="F76" s="5" t="s">
        <v>9</v>
      </c>
    </row>
    <row r="77" spans="1:6" x14ac:dyDescent="0.25">
      <c r="A77" s="4" t="str">
        <f>HYPERLINK("https://cdr.cancer.gov/cgi-bin/cdr/Filter.py?Filter=set:QC+DrugInfoSummary+Set&amp;DocId=700207", "700207")</f>
        <v>700207</v>
      </c>
      <c r="B77" s="3" t="s">
        <v>196</v>
      </c>
      <c r="C77" s="3" t="s">
        <v>197</v>
      </c>
      <c r="D77" s="1" t="str">
        <f>HYPERLINK("https://www.cancer.gov/about-cancer/treatment/drugs/fda-abirateroneacetate", "https://www.cancer.gov/about-cancer/treatment/drugs/fda-abirateroneacetate")</f>
        <v>https://www.cancer.gov/about-cancer/treatment/drugs/fda-abirateroneacetate</v>
      </c>
      <c r="E77" s="5" t="s">
        <v>198</v>
      </c>
      <c r="F77" s="5" t="s">
        <v>199</v>
      </c>
    </row>
    <row r="78" spans="1:6" x14ac:dyDescent="0.25">
      <c r="A78" s="4" t="str">
        <f>HYPERLINK("https://cdr.cancer.gov/cgi-bin/cdr/Filter.py?Filter=set:QC+DrugInfoSummary+Set&amp;DocId=709542", "709542")</f>
        <v>709542</v>
      </c>
      <c r="B78" s="3" t="s">
        <v>200</v>
      </c>
      <c r="C78" s="3" t="s">
        <v>201</v>
      </c>
      <c r="D78" s="1" t="str">
        <f>HYPERLINK("https://www.fda.gov/Drugs/InformationOnDrugs/ApprovedDrugs/ucm583975.htm", "https://www.fda.gov/Drugs/InformationOnDrugs/ApprovedDrugs/ucm583975.htm")</f>
        <v>https://www.fda.gov/Drugs/InformationOnDrugs/ApprovedDrugs/ucm583975.htm</v>
      </c>
      <c r="E78" s="5" t="s">
        <v>202</v>
      </c>
      <c r="F78" s="5" t="s">
        <v>203</v>
      </c>
    </row>
    <row r="79" spans="1:6" x14ac:dyDescent="0.25">
      <c r="A79" s="4" t="str">
        <f>HYPERLINK("https://cdr.cancer.gov/cgi-bin/cdr/Filter.py?Filter=set:QC+DrugInfoSummary+Set&amp;DocId=709542", "709542")</f>
        <v>709542</v>
      </c>
      <c r="B79" s="3" t="s">
        <v>200</v>
      </c>
      <c r="C79" s="3" t="s">
        <v>204</v>
      </c>
      <c r="D79" s="1" t="str">
        <f>HYPERLINK("https://www.cancer.gov/about-cancer/treatment/drugs/fda-vemurafenib", "https://www.cancer.gov/about-cancer/treatment/drugs/fda-vemurafenib")</f>
        <v>https://www.cancer.gov/about-cancer/treatment/drugs/fda-vemurafenib</v>
      </c>
      <c r="E79" s="5" t="s">
        <v>202</v>
      </c>
      <c r="F79" s="5" t="s">
        <v>203</v>
      </c>
    </row>
    <row r="80" spans="1:6" x14ac:dyDescent="0.25">
      <c r="A80" s="4" t="str">
        <f>HYPERLINK("https://cdr.cancer.gov/cgi-bin/cdr/Filter.py?Filter=set:QC+DrugInfoSummary+Set&amp;DocId=709777", "709777")</f>
        <v>709777</v>
      </c>
      <c r="B80" s="3" t="s">
        <v>205</v>
      </c>
      <c r="C80" s="3" t="s">
        <v>206</v>
      </c>
      <c r="D80" s="1" t="str">
        <f>HYPERLINK("https://www.fda.gov/Drugs/InformationOnDrugs/ApprovedDrugs/ucm584543.htm", "https://www.fda.gov/Drugs/InformationOnDrugs/ApprovedDrugs/ucm584543.htm")</f>
        <v>https://www.fda.gov/Drugs/InformationOnDrugs/ApprovedDrugs/ucm584543.htm</v>
      </c>
      <c r="E80" s="5" t="s">
        <v>202</v>
      </c>
      <c r="F80" s="5" t="s">
        <v>207</v>
      </c>
    </row>
    <row r="81" spans="1:6" x14ac:dyDescent="0.25">
      <c r="A81" s="4" t="str">
        <f>HYPERLINK("https://cdr.cancer.gov/cgi-bin/cdr/Filter.py?Filter=set:QC+DrugInfoSummary+Set&amp;DocId=709777", "709777")</f>
        <v>709777</v>
      </c>
      <c r="B81" s="3" t="s">
        <v>205</v>
      </c>
      <c r="C81" s="3" t="s">
        <v>208</v>
      </c>
      <c r="D81" s="1" t="str">
        <f>HYPERLINK("https://dailymed.nlm.nih.gov/dailymed/drugInfo.cfm?setid=3904f8dd-1aef-3490-e48f-bd55f32ed67f&amp;audience=consumer", "https://dailymed.nlm.nih.gov/dailymed/drugInfo.cfm?setid=3904f8dd-1aef-3490-e48f-bd55f32ed67f&amp;audience=consumer")</f>
        <v>https://dailymed.nlm.nih.gov/dailymed/drugInfo.cfm?setid=3904f8dd-1aef-3490-e48f-bd55f32ed67f&amp;audience=consumer</v>
      </c>
      <c r="E81" s="5" t="s">
        <v>202</v>
      </c>
      <c r="F81" s="5" t="s">
        <v>207</v>
      </c>
    </row>
    <row r="82" spans="1:6" x14ac:dyDescent="0.25">
      <c r="A82" s="4" t="str">
        <f>HYPERLINK("https://cdr.cancer.gov/cgi-bin/cdr/Filter.py?Filter=set:QC+DrugInfoSummary+Set&amp;DocId=709777", "709777")</f>
        <v>709777</v>
      </c>
      <c r="B82" s="3" t="s">
        <v>205</v>
      </c>
      <c r="C82" s="3" t="s">
        <v>209</v>
      </c>
      <c r="D82" s="1" t="str">
        <f>HYPERLINK("https://www.cancer.gov/about-cancer/treatment/drugs/fda-brentuximabvedotin", "https://www.cancer.gov/about-cancer/treatment/drugs/fda-brentuximabvedotin")</f>
        <v>https://www.cancer.gov/about-cancer/treatment/drugs/fda-brentuximabvedotin</v>
      </c>
      <c r="E82" s="5" t="s">
        <v>202</v>
      </c>
      <c r="F82" s="5" t="s">
        <v>207</v>
      </c>
    </row>
    <row r="83" spans="1:6" x14ac:dyDescent="0.25">
      <c r="A83" s="4" t="str">
        <f>HYPERLINK("https://cdr.cancer.gov/cgi-bin/cdr/Filter.py?Filter=set:QC+DrugInfoSummary+Set&amp;DocId=710816", "710816")</f>
        <v>710816</v>
      </c>
      <c r="B83" s="3" t="s">
        <v>210</v>
      </c>
      <c r="C83" s="3" t="s">
        <v>211</v>
      </c>
      <c r="D83" s="1" t="str">
        <f>HYPERLINK("https://www.fda.gov/NewsEvents/Newsroom/PressAnnouncements/ucm490329.htm", "https://www.fda.gov/NewsEvents/Newsroom/PressAnnouncements/ucm490329.htm")</f>
        <v>https://www.fda.gov/NewsEvents/Newsroom/PressAnnouncements/ucm490329.htm</v>
      </c>
      <c r="E83" s="5" t="s">
        <v>212</v>
      </c>
      <c r="F83" s="5" t="s">
        <v>213</v>
      </c>
    </row>
    <row r="84" spans="1:6" x14ac:dyDescent="0.25">
      <c r="A84" s="4" t="str">
        <f>HYPERLINK("https://cdr.cancer.gov/cgi-bin/cdr/Filter.py?Filter=set:QC+DrugInfoSummary+Set&amp;DocId=710816", "710816")</f>
        <v>710816</v>
      </c>
      <c r="B84" s="3" t="s">
        <v>210</v>
      </c>
      <c r="C84" s="3" t="s">
        <v>214</v>
      </c>
      <c r="D84" s="1" t="str">
        <f>HYPERLINK("https://www.cancer.gov/about-cancer/treatment/drugs/fda-crizotinib", "https://www.cancer.gov/about-cancer/treatment/drugs/fda-crizotinib")</f>
        <v>https://www.cancer.gov/about-cancer/treatment/drugs/fda-crizotinib</v>
      </c>
      <c r="E84" s="5" t="s">
        <v>212</v>
      </c>
      <c r="F84" s="5" t="s">
        <v>213</v>
      </c>
    </row>
    <row r="85" spans="1:6" x14ac:dyDescent="0.25">
      <c r="A85" s="4" t="str">
        <f>HYPERLINK("https://cdr.cancer.gov/cgi-bin/cdr/Filter.py?Filter=set:QC+DrugInfoSummary+Set&amp;DocId=717920", "717920")</f>
        <v>717920</v>
      </c>
      <c r="B85" s="3" t="s">
        <v>215</v>
      </c>
      <c r="C85" s="3" t="s">
        <v>216</v>
      </c>
      <c r="D85" s="1" t="str">
        <f>HYPERLINK("https://www.cancer.gov/about-cancer/treatment/drugs/fda-asparaginase-erwinia-chrysanthemi", "https://www.cancer.gov/about-cancer/treatment/drugs/fda-asparaginase-erwinia-chrysanthemi")</f>
        <v>https://www.cancer.gov/about-cancer/treatment/drugs/fda-asparaginase-erwinia-chrysanthemi</v>
      </c>
      <c r="E85" s="5" t="s">
        <v>217</v>
      </c>
      <c r="F85" s="5" t="s">
        <v>9</v>
      </c>
    </row>
    <row r="86" spans="1:6" x14ac:dyDescent="0.25">
      <c r="A86" s="4" t="str">
        <f>HYPERLINK("https://cdr.cancer.gov/cgi-bin/cdr/Filter.py?Filter=set:QC+DrugInfoSummary+Set&amp;DocId=717928", "717928")</f>
        <v>717928</v>
      </c>
      <c r="B86" s="3" t="s">
        <v>218</v>
      </c>
      <c r="C86" s="3" t="s">
        <v>219</v>
      </c>
      <c r="D86" s="1" t="str">
        <f>HYPERLINK("https://www.cancer.gov/about-cancer/treatment/drugs/fda-ruxolitinibphosphate", "https://www.cancer.gov/about-cancer/treatment/drugs/fda-ruxolitinibphosphate")</f>
        <v>https://www.cancer.gov/about-cancer/treatment/drugs/fda-ruxolitinibphosphate</v>
      </c>
      <c r="E86" s="5" t="s">
        <v>220</v>
      </c>
      <c r="F86" s="5" t="s">
        <v>9</v>
      </c>
    </row>
    <row r="87" spans="1:6" x14ac:dyDescent="0.25">
      <c r="A87" s="4" t="str">
        <f>HYPERLINK("https://cdr.cancer.gov/cgi-bin/cdr/Filter.py?Filter=set:QC+DrugInfoSummary+Set&amp;DocId=723873", "723873")</f>
        <v>723873</v>
      </c>
      <c r="B87" s="3" t="s">
        <v>221</v>
      </c>
      <c r="C87" s="3" t="s">
        <v>222</v>
      </c>
      <c r="D87" s="1" t="str">
        <f>HYPERLINK("https://www.cancer.gov/about-cancer/treatment/drugs/fda-glucarpidase", "https://www.cancer.gov/about-cancer/treatment/drugs/fda-glucarpidase")</f>
        <v>https://www.cancer.gov/about-cancer/treatment/drugs/fda-glucarpidase</v>
      </c>
      <c r="E87" s="5" t="s">
        <v>223</v>
      </c>
      <c r="F87" s="5" t="s">
        <v>9</v>
      </c>
    </row>
    <row r="88" spans="1:6" x14ac:dyDescent="0.25">
      <c r="A88" s="4" t="str">
        <f>HYPERLINK("https://cdr.cancer.gov/cgi-bin/cdr/Filter.py?Filter=set:QC+DrugInfoSummary+Set&amp;DocId=724471", "724471")</f>
        <v>724471</v>
      </c>
      <c r="B88" s="3" t="s">
        <v>224</v>
      </c>
      <c r="C88" s="3" t="s">
        <v>225</v>
      </c>
      <c r="D88" s="1" t="str">
        <f>HYPERLINK("https://www.cancer.gov/about-cancer/treatment/drugs/fda-axitinib", "https://www.cancer.gov/about-cancer/treatment/drugs/fda-axitinib")</f>
        <v>https://www.cancer.gov/about-cancer/treatment/drugs/fda-axitinib</v>
      </c>
      <c r="E88" s="5" t="s">
        <v>226</v>
      </c>
      <c r="F88" s="5" t="s">
        <v>9</v>
      </c>
    </row>
    <row r="89" spans="1:6" x14ac:dyDescent="0.25">
      <c r="A89" s="4" t="str">
        <f>HYPERLINK("https://cdr.cancer.gov/cgi-bin/cdr/Filter.py?Filter=set:QC+DrugInfoSummary+Set&amp;DocId=724515", "724515")</f>
        <v>724515</v>
      </c>
      <c r="B89" s="3" t="s">
        <v>227</v>
      </c>
      <c r="C89" s="3" t="s">
        <v>228</v>
      </c>
      <c r="D89" s="1" t="str">
        <f>HYPERLINK("https://www.cancer.gov/about-cancer/treatment/drugs/fda-vismodegib", "https://www.cancer.gov/about-cancer/treatment/drugs/fda-vismodegib")</f>
        <v>https://www.cancer.gov/about-cancer/treatment/drugs/fda-vismodegib</v>
      </c>
      <c r="E89" s="5" t="s">
        <v>229</v>
      </c>
      <c r="F89" s="5" t="s">
        <v>9</v>
      </c>
    </row>
    <row r="90" spans="1:6" x14ac:dyDescent="0.25">
      <c r="A90" s="4" t="str">
        <f>HYPERLINK("https://cdr.cancer.gov/cgi-bin/cdr/Filter.py?Filter=set:QC+DrugInfoSummary+Set&amp;DocId=735473", "735473")</f>
        <v>735473</v>
      </c>
      <c r="B90" s="3" t="s">
        <v>230</v>
      </c>
      <c r="C90" s="3" t="s">
        <v>231</v>
      </c>
      <c r="D90" s="1" t="str">
        <f>HYPERLINK("https://www.fda.gov/Drugs/InformationOnDrugs/ApprovedDrugs/ucm590005.htm", "https://www.fda.gov/Drugs/InformationOnDrugs/ApprovedDrugs/ucm590005.htm")</f>
        <v>https://www.fda.gov/Drugs/InformationOnDrugs/ApprovedDrugs/ucm590005.htm</v>
      </c>
      <c r="E90" s="5" t="s">
        <v>232</v>
      </c>
      <c r="F90" s="5" t="s">
        <v>233</v>
      </c>
    </row>
    <row r="91" spans="1:6" x14ac:dyDescent="0.25">
      <c r="A91" s="4" t="str">
        <f>HYPERLINK("https://cdr.cancer.gov/cgi-bin/cdr/Filter.py?Filter=set:QC+DrugInfoSummary+Set&amp;DocId=735473", "735473")</f>
        <v>735473</v>
      </c>
      <c r="B91" s="3" t="s">
        <v>230</v>
      </c>
      <c r="C91" s="3" t="s">
        <v>234</v>
      </c>
      <c r="D91" s="1" t="str">
        <f>HYPERLINK("https://www.cancer.gov/about-cancer/treatment/drugs/fda-pertuzumab", "https://www.cancer.gov/about-cancer/treatment/drugs/fda-pertuzumab")</f>
        <v>https://www.cancer.gov/about-cancer/treatment/drugs/fda-pertuzumab</v>
      </c>
      <c r="E91" s="5" t="s">
        <v>232</v>
      </c>
      <c r="F91" s="5" t="s">
        <v>233</v>
      </c>
    </row>
    <row r="92" spans="1:6" x14ac:dyDescent="0.25">
      <c r="A92" s="4" t="str">
        <f>HYPERLINK("https://cdr.cancer.gov/cgi-bin/cdr/Filter.py?Filter=set:QC+DrugInfoSummary+Set&amp;DocId=737788", "737788")</f>
        <v>737788</v>
      </c>
      <c r="B92" s="3" t="s">
        <v>235</v>
      </c>
      <c r="C92" s="3" t="s">
        <v>236</v>
      </c>
      <c r="D92" s="1" t="str">
        <f>HYPERLINK("https://dailymed.nlm.nih.gov/dailymed/drugInfo.cfm?setid=ea66eb30-e665-4693-99a1-a9d3b4bbe2d6&amp;audience=consumer", "https://dailymed.nlm.nih.gov/dailymed/drugInfo.cfm?setid=ea66eb30-e665-4693-99a1-a9d3b4bbe2d6&amp;audience=consumer")</f>
        <v>https://dailymed.nlm.nih.gov/dailymed/drugInfo.cfm?setid=ea66eb30-e665-4693-99a1-a9d3b4bbe2d6&amp;audience=consumer</v>
      </c>
      <c r="E92" s="5" t="s">
        <v>237</v>
      </c>
      <c r="F92" s="5" t="s">
        <v>166</v>
      </c>
    </row>
    <row r="93" spans="1:6" x14ac:dyDescent="0.25">
      <c r="A93" s="4" t="str">
        <f>HYPERLINK("https://cdr.cancer.gov/cgi-bin/cdr/Filter.py?Filter=set:QC+DrugInfoSummary+Set&amp;DocId=737788", "737788")</f>
        <v>737788</v>
      </c>
      <c r="B93" s="3" t="s">
        <v>235</v>
      </c>
      <c r="C93" s="3" t="s">
        <v>238</v>
      </c>
      <c r="D93" s="1" t="str">
        <f>HYPERLINK("https://www.cancer.gov/about-cancer/treatment/drugs/fda-carfilzomib", "https://www.cancer.gov/about-cancer/treatment/drugs/fda-carfilzomib")</f>
        <v>https://www.cancer.gov/about-cancer/treatment/drugs/fda-carfilzomib</v>
      </c>
      <c r="E93" s="5" t="s">
        <v>237</v>
      </c>
      <c r="F93" s="5" t="s">
        <v>166</v>
      </c>
    </row>
    <row r="94" spans="1:6" x14ac:dyDescent="0.25">
      <c r="A94" s="4" t="str">
        <f>HYPERLINK("https://cdr.cancer.gov/cgi-bin/cdr/Filter.py?Filter=set:QC+DrugInfoSummary+Set&amp;DocId=738284", "738284")</f>
        <v>738284</v>
      </c>
      <c r="B94" s="3" t="s">
        <v>239</v>
      </c>
      <c r="C94" s="3" t="s">
        <v>240</v>
      </c>
      <c r="D94" s="1" t="str">
        <f>HYPERLINK("https://www.cancer.gov/about-cancer/treatment/drugs/fda-ziv-aflibercept", "https://www.cancer.gov/about-cancer/treatment/drugs/fda-ziv-aflibercept")</f>
        <v>https://www.cancer.gov/about-cancer/treatment/drugs/fda-ziv-aflibercept</v>
      </c>
      <c r="E94" s="5" t="s">
        <v>241</v>
      </c>
      <c r="F94" s="5" t="s">
        <v>9</v>
      </c>
    </row>
    <row r="95" spans="1:6" x14ac:dyDescent="0.25">
      <c r="A95" s="4" t="str">
        <f>HYPERLINK("https://cdr.cancer.gov/cgi-bin/cdr/Filter.py?Filter=set:QC+DrugInfoSummary+Set&amp;DocId=738511", "738511")</f>
        <v>738511</v>
      </c>
      <c r="B95" s="3" t="s">
        <v>242</v>
      </c>
      <c r="C95" s="3" t="s">
        <v>243</v>
      </c>
      <c r="D95" s="1" t="str">
        <f>HYPERLINK("https://www.cancer.gov/about-cancer/treatment/drugs/fda-vincristine-sulfate-liposome", "https://www.cancer.gov/about-cancer/treatment/drugs/fda-vincristine-sulfate-liposome")</f>
        <v>https://www.cancer.gov/about-cancer/treatment/drugs/fda-vincristine-sulfate-liposome</v>
      </c>
      <c r="E95" s="5" t="s">
        <v>244</v>
      </c>
      <c r="F95" s="5" t="s">
        <v>45</v>
      </c>
    </row>
    <row r="96" spans="1:6" x14ac:dyDescent="0.25">
      <c r="A96" s="4" t="str">
        <f>HYPERLINK("https://cdr.cancer.gov/cgi-bin/cdr/Filter.py?Filter=set:QC+DrugInfoSummary+Set&amp;DocId=739828", "739828")</f>
        <v>739828</v>
      </c>
      <c r="B96" s="3" t="s">
        <v>245</v>
      </c>
      <c r="C96" s="3" t="s">
        <v>246</v>
      </c>
      <c r="D96" s="1" t="str">
        <f>HYPERLINK("https://dailymed.nlm.nih.gov/dailymed/drugInfo.cfm?setid=b129fdc9-1d8e-425c-a5a9-8a2ed36dfbdf", "https://dailymed.nlm.nih.gov/dailymed/drugInfo.cfm?setid=b129fdc9-1d8e-425c-a5a9-8a2ed36dfbdf")</f>
        <v>https://dailymed.nlm.nih.gov/dailymed/drugInfo.cfm?setid=b129fdc9-1d8e-425c-a5a9-8a2ed36dfbdf</v>
      </c>
      <c r="E96" s="5" t="s">
        <v>247</v>
      </c>
      <c r="F96" s="5" t="s">
        <v>248</v>
      </c>
    </row>
    <row r="97" spans="1:6" x14ac:dyDescent="0.25">
      <c r="A97" s="4" t="str">
        <f>HYPERLINK("https://cdr.cancer.gov/cgi-bin/cdr/Filter.py?Filter=set:QC+DrugInfoSummary+Set&amp;DocId=739892", "739892")</f>
        <v>739892</v>
      </c>
      <c r="B97" s="3" t="s">
        <v>249</v>
      </c>
      <c r="C97" s="3" t="s">
        <v>250</v>
      </c>
      <c r="D97" s="1" t="str">
        <f>HYPERLINK("https://www.fda.gov/Drugs/InformationOnDrugs/ApprovedDrugs/ucm589856.htm", "https://www.fda.gov/Drugs/InformationOnDrugs/ApprovedDrugs/ucm589856.htm")</f>
        <v>https://www.fda.gov/Drugs/InformationOnDrugs/ApprovedDrugs/ucm589856.htm</v>
      </c>
      <c r="E97" s="5" t="s">
        <v>251</v>
      </c>
      <c r="F97" s="5" t="s">
        <v>252</v>
      </c>
    </row>
    <row r="98" spans="1:6" x14ac:dyDescent="0.25">
      <c r="A98" s="4" t="str">
        <f>HYPERLINK("https://cdr.cancer.gov/cgi-bin/cdr/Filter.py?Filter=set:QC+DrugInfoSummary+Set&amp;DocId=739892", "739892")</f>
        <v>739892</v>
      </c>
      <c r="B98" s="3" t="s">
        <v>249</v>
      </c>
      <c r="C98" s="3" t="s">
        <v>253</v>
      </c>
      <c r="D98" s="1" t="str">
        <f>HYPERLINK("https://www.cancer.gov/about-cancer/treatment/drugs/fda-bosutinib", "https://www.cancer.gov/about-cancer/treatment/drugs/fda-bosutinib")</f>
        <v>https://www.cancer.gov/about-cancer/treatment/drugs/fda-bosutinib</v>
      </c>
      <c r="E98" s="5" t="s">
        <v>251</v>
      </c>
      <c r="F98" s="5" t="s">
        <v>252</v>
      </c>
    </row>
    <row r="99" spans="1:6" x14ac:dyDescent="0.25">
      <c r="A99" s="4" t="str">
        <f>HYPERLINK("https://cdr.cancer.gov/cgi-bin/cdr/Filter.py?Filter=set:QC+DrugInfoSummary+Set&amp;DocId=740826", "740826")</f>
        <v>740826</v>
      </c>
      <c r="B99" s="3" t="s">
        <v>254</v>
      </c>
      <c r="C99" s="3" t="s">
        <v>255</v>
      </c>
      <c r="D99" s="1" t="str">
        <f>HYPERLINK("https://www.fda.gov/Drugs/InformationOnDrugs/ApprovedDrugs/ucm555548.htm", "https://www.fda.gov/Drugs/InformationOnDrugs/ApprovedDrugs/ucm555548.htm")</f>
        <v>https://www.fda.gov/Drugs/InformationOnDrugs/ApprovedDrugs/ucm555548.htm</v>
      </c>
      <c r="E99" s="5" t="s">
        <v>256</v>
      </c>
      <c r="F99" s="5" t="s">
        <v>257</v>
      </c>
    </row>
    <row r="100" spans="1:6" x14ac:dyDescent="0.25">
      <c r="A100" s="4" t="str">
        <f>HYPERLINK("https://cdr.cancer.gov/cgi-bin/cdr/Filter.py?Filter=set:QC+DrugInfoSummary+Set&amp;DocId=740826", "740826")</f>
        <v>740826</v>
      </c>
      <c r="B100" s="3" t="s">
        <v>254</v>
      </c>
      <c r="C100" s="3" t="s">
        <v>258</v>
      </c>
      <c r="D100" s="1" t="str">
        <f>HYPERLINK("https://www.cancer.gov/about-cancer/treatment/drugs/fda-regorafenib", "https://www.cancer.gov/about-cancer/treatment/drugs/fda-regorafenib")</f>
        <v>https://www.cancer.gov/about-cancer/treatment/drugs/fda-regorafenib</v>
      </c>
      <c r="E100" s="5" t="s">
        <v>256</v>
      </c>
      <c r="F100" s="5" t="s">
        <v>257</v>
      </c>
    </row>
    <row r="101" spans="1:6" x14ac:dyDescent="0.25">
      <c r="A101" s="4" t="str">
        <f>HYPERLINK("https://cdr.cancer.gov/cgi-bin/cdr/Filter.py?Filter=set:QC+DrugInfoSummary+Set&amp;DocId=742258", "742258")</f>
        <v>742258</v>
      </c>
      <c r="B101" s="3" t="s">
        <v>259</v>
      </c>
      <c r="C101" s="3" t="s">
        <v>260</v>
      </c>
      <c r="D101" s="1" t="str">
        <f>HYPERLINK("https://www.cancer.gov/about-cancer/treatment/drugs/fda-omacetaxinemepesuccinate", "https://www.cancer.gov/about-cancer/treatment/drugs/fda-omacetaxinemepesuccinate")</f>
        <v>https://www.cancer.gov/about-cancer/treatment/drugs/fda-omacetaxinemepesuccinate</v>
      </c>
      <c r="E101" s="5" t="s">
        <v>261</v>
      </c>
      <c r="F101" s="5" t="s">
        <v>9</v>
      </c>
    </row>
    <row r="102" spans="1:6" x14ac:dyDescent="0.25">
      <c r="A102" s="4" t="str">
        <f>HYPERLINK("https://cdr.cancer.gov/cgi-bin/cdr/Filter.py?Filter=set:QC+DrugInfoSummary+Set&amp;DocId=743644", "743644")</f>
        <v>743644</v>
      </c>
      <c r="B102" s="3" t="s">
        <v>262</v>
      </c>
      <c r="C102" s="3" t="s">
        <v>263</v>
      </c>
      <c r="D102" s="1" t="str">
        <f>HYPERLINK("https://www.fda.gov/Drugs/InformationOnDrugs/ApprovedDrugs/ucm589842.htm", "https://www.fda.gov/Drugs/InformationOnDrugs/ApprovedDrugs/ucm589842.htm")</f>
        <v>https://www.fda.gov/Drugs/InformationOnDrugs/ApprovedDrugs/ucm589842.htm</v>
      </c>
      <c r="E102" s="5" t="s">
        <v>264</v>
      </c>
      <c r="F102" s="5" t="s">
        <v>252</v>
      </c>
    </row>
    <row r="103" spans="1:6" x14ac:dyDescent="0.25">
      <c r="A103" s="4" t="str">
        <f>HYPERLINK("https://cdr.cancer.gov/cgi-bin/cdr/Filter.py?Filter=set:QC+DrugInfoSummary+Set&amp;DocId=743644", "743644")</f>
        <v>743644</v>
      </c>
      <c r="B103" s="3" t="s">
        <v>262</v>
      </c>
      <c r="C103" s="3" t="s">
        <v>265</v>
      </c>
      <c r="D103" s="1" t="str">
        <f>HYPERLINK("https://www.fda.gov/Drugs/InformationOnDrugs/ApprovedDrugs/ucm497483.htm", "https://www.fda.gov/Drugs/InformationOnDrugs/ApprovedDrugs/ucm497483.htm")</f>
        <v>https://www.fda.gov/Drugs/InformationOnDrugs/ApprovedDrugs/ucm497483.htm</v>
      </c>
      <c r="E103" s="5" t="s">
        <v>264</v>
      </c>
      <c r="F103" s="5" t="s">
        <v>252</v>
      </c>
    </row>
    <row r="104" spans="1:6" x14ac:dyDescent="0.25">
      <c r="A104" s="4" t="str">
        <f>HYPERLINK("https://cdr.cancer.gov/cgi-bin/cdr/Filter.py?Filter=set:QC+DrugInfoSummary+Set&amp;DocId=743644", "743644")</f>
        <v>743644</v>
      </c>
      <c r="B104" s="3" t="s">
        <v>262</v>
      </c>
      <c r="C104" s="3" t="s">
        <v>266</v>
      </c>
      <c r="D104" s="1" t="str">
        <f>HYPERLINK("https://www.cancer.gov/about-cancer/treatment/drugs/fda-cabozantinib-s-malate", "https://www.cancer.gov/about-cancer/treatment/drugs/fda-cabozantinib-s-malate")</f>
        <v>https://www.cancer.gov/about-cancer/treatment/drugs/fda-cabozantinib-s-malate</v>
      </c>
      <c r="E104" s="5" t="s">
        <v>264</v>
      </c>
      <c r="F104" s="5" t="s">
        <v>252</v>
      </c>
    </row>
    <row r="105" spans="1:6" x14ac:dyDescent="0.25">
      <c r="A105" s="4" t="str">
        <f>HYPERLINK("https://cdr.cancer.gov/cgi-bin/cdr/Filter.py?Filter=set:QC+DrugInfoSummary+Set&amp;DocId=744060", "744060")</f>
        <v>744060</v>
      </c>
      <c r="B105" s="3" t="s">
        <v>267</v>
      </c>
      <c r="C105" s="3" t="s">
        <v>268</v>
      </c>
      <c r="D105" s="1" t="str">
        <f>HYPERLINK("https://www.cancer.gov/about-cancer/treatment/drugs/fda-ponatinibhydrochloride", "https://www.cancer.gov/about-cancer/treatment/drugs/fda-ponatinibhydrochloride")</f>
        <v>https://www.cancer.gov/about-cancer/treatment/drugs/fda-ponatinibhydrochloride</v>
      </c>
      <c r="E105" s="5" t="s">
        <v>269</v>
      </c>
      <c r="F105" s="5" t="s">
        <v>9</v>
      </c>
    </row>
    <row r="106" spans="1:6" x14ac:dyDescent="0.25">
      <c r="A106" s="4" t="str">
        <f>HYPERLINK("https://cdr.cancer.gov/cgi-bin/cdr/Filter.py?Filter=set:QC+DrugInfoSummary+Set&amp;DocId=744903", "744903")</f>
        <v>744903</v>
      </c>
      <c r="B106" s="3" t="s">
        <v>270</v>
      </c>
      <c r="C106" s="3" t="s">
        <v>271</v>
      </c>
      <c r="D106" s="1" t="str">
        <f>HYPERLINK("https://www.cancer.gov/about-cancer/treatment/drugs/fda-cetuximab", "https://www.cancer.gov/about-cancer/treatment/drugs/fda-cetuximab")</f>
        <v>https://www.cancer.gov/about-cancer/treatment/drugs/fda-cetuximab</v>
      </c>
      <c r="E106" s="5" t="s">
        <v>272</v>
      </c>
      <c r="F106" s="5" t="s">
        <v>9</v>
      </c>
    </row>
    <row r="107" spans="1:6" x14ac:dyDescent="0.25">
      <c r="A107" s="4" t="str">
        <f>HYPERLINK("https://cdr.cancer.gov/cgi-bin/cdr/Filter.py?Filter=set:QC+DrugInfoSummary+Set&amp;DocId=746335", "746335")</f>
        <v>746335</v>
      </c>
      <c r="B107" s="3" t="s">
        <v>273</v>
      </c>
      <c r="C107" s="3" t="s">
        <v>274</v>
      </c>
      <c r="D107" s="1" t="str">
        <f>HYPERLINK("https://www.cancer.gov/about-cancer/treatment/drugs/fda-pomalidomide", "https://www.cancer.gov/about-cancer/treatment/drugs/fda-pomalidomide")</f>
        <v>https://www.cancer.gov/about-cancer/treatment/drugs/fda-pomalidomide</v>
      </c>
      <c r="E107" s="5" t="s">
        <v>275</v>
      </c>
      <c r="F107" s="5" t="s">
        <v>41</v>
      </c>
    </row>
    <row r="108" spans="1:6" x14ac:dyDescent="0.25">
      <c r="A108" s="4" t="str">
        <f>HYPERLINK("https://cdr.cancer.gov/cgi-bin/cdr/Filter.py?Filter=set:QC+DrugInfoSummary+Set&amp;DocId=746946", "746946")</f>
        <v>746946</v>
      </c>
      <c r="B108" s="3" t="s">
        <v>276</v>
      </c>
      <c r="C108" s="3" t="s">
        <v>277</v>
      </c>
      <c r="D108" s="1" t="str">
        <f>HYPERLINK("https://www.cancer.gov/about-cancer/treatment/drugs/fda-ado-trastuzumab-emtansine", "https://www.cancer.gov/about-cancer/treatment/drugs/fda-ado-trastuzumab-emtansine")</f>
        <v>https://www.cancer.gov/about-cancer/treatment/drugs/fda-ado-trastuzumab-emtansine</v>
      </c>
      <c r="E108" s="5" t="s">
        <v>278</v>
      </c>
      <c r="F108" s="5" t="s">
        <v>279</v>
      </c>
    </row>
    <row r="109" spans="1:6" x14ac:dyDescent="0.25">
      <c r="A109" s="4" t="str">
        <f>HYPERLINK("https://cdr.cancer.gov/cgi-bin/cdr/Filter.py?Filter=set:QC+DrugInfoSummary+Set&amp;DocId=749724", "749724")</f>
        <v>749724</v>
      </c>
      <c r="B109" s="3" t="s">
        <v>280</v>
      </c>
      <c r="C109" s="3" t="s">
        <v>281</v>
      </c>
      <c r="D109" s="1" t="str">
        <f>HYPERLINK("https://www.cancer.gov/about-cancer/treatment/drugs/fda-radium-223-dichloride", "https://www.cancer.gov/about-cancer/treatment/drugs/fda-radium-223-dichloride")</f>
        <v>https://www.cancer.gov/about-cancer/treatment/drugs/fda-radium-223-dichloride</v>
      </c>
      <c r="E109" s="5" t="s">
        <v>282</v>
      </c>
      <c r="F109" s="5" t="s">
        <v>9</v>
      </c>
    </row>
    <row r="110" spans="1:6" x14ac:dyDescent="0.25">
      <c r="A110" s="4" t="str">
        <f>HYPERLINK("https://cdr.cancer.gov/cgi-bin/cdr/Filter.py?Filter=set:QC+DrugInfoSummary+Set&amp;DocId=750067", "750067")</f>
        <v>750067</v>
      </c>
      <c r="B110" s="3" t="s">
        <v>283</v>
      </c>
      <c r="C110" s="3" t="s">
        <v>284</v>
      </c>
      <c r="D110" s="1" t="str">
        <f>HYPERLINK("https://www.fda.gov/Drugs/InformationOnDrugs/ApprovedDrugs/ucm564331.htm", "https://www.fda.gov/Drugs/InformationOnDrugs/ApprovedDrugs/ucm564331.htm")</f>
        <v>https://www.fda.gov/Drugs/InformationOnDrugs/ApprovedDrugs/ucm564331.htm</v>
      </c>
      <c r="E110" s="5" t="s">
        <v>285</v>
      </c>
      <c r="F110" s="5" t="s">
        <v>286</v>
      </c>
    </row>
    <row r="111" spans="1:6" x14ac:dyDescent="0.25">
      <c r="A111" s="4" t="str">
        <f>HYPERLINK("https://cdr.cancer.gov/cgi-bin/cdr/Filter.py?Filter=set:QC+DrugInfoSummary+Set&amp;DocId=750067", "750067")</f>
        <v>750067</v>
      </c>
      <c r="B111" s="3" t="s">
        <v>283</v>
      </c>
      <c r="C111" s="3" t="s">
        <v>287</v>
      </c>
      <c r="D111" s="1" t="str">
        <f>HYPERLINK("https://www.cancer.gov/about-cancer/treatment/drugs/fda-dabrafenib", "https://www.cancer.gov/about-cancer/treatment/drugs/fda-dabrafenib")</f>
        <v>https://www.cancer.gov/about-cancer/treatment/drugs/fda-dabrafenib</v>
      </c>
      <c r="E111" s="5" t="s">
        <v>285</v>
      </c>
      <c r="F111" s="5" t="s">
        <v>286</v>
      </c>
    </row>
    <row r="112" spans="1:6" x14ac:dyDescent="0.25">
      <c r="A112" s="4" t="str">
        <f>HYPERLINK("https://cdr.cancer.gov/cgi-bin/cdr/Filter.py?Filter=set:QC+DrugInfoSummary+Set&amp;DocId=750074", "750074")</f>
        <v>750074</v>
      </c>
      <c r="B112" s="3" t="s">
        <v>288</v>
      </c>
      <c r="C112" s="3" t="s">
        <v>289</v>
      </c>
      <c r="D112" s="1" t="str">
        <f>HYPERLINK("https://www.fda.gov/Drugs/InformationOnDrugs/ApprovedDrugs/ucm564331.htm", "https://www.fda.gov/Drugs/InformationOnDrugs/ApprovedDrugs/ucm564331.htm")</f>
        <v>https://www.fda.gov/Drugs/InformationOnDrugs/ApprovedDrugs/ucm564331.htm</v>
      </c>
      <c r="E112" s="5" t="s">
        <v>285</v>
      </c>
      <c r="F112" s="5" t="s">
        <v>286</v>
      </c>
    </row>
    <row r="113" spans="1:6" x14ac:dyDescent="0.25">
      <c r="A113" s="4" t="str">
        <f>HYPERLINK("https://cdr.cancer.gov/cgi-bin/cdr/Filter.py?Filter=set:QC+DrugInfoSummary+Set&amp;DocId=750074", "750074")</f>
        <v>750074</v>
      </c>
      <c r="B113" s="3" t="s">
        <v>288</v>
      </c>
      <c r="C113" s="3" t="s">
        <v>290</v>
      </c>
      <c r="D113" s="1" t="str">
        <f>HYPERLINK("https://www.cancer.gov/about-cancer/treatment/drugs/fda-trametinib", "https://www.cancer.gov/about-cancer/treatment/drugs/fda-trametinib")</f>
        <v>https://www.cancer.gov/about-cancer/treatment/drugs/fda-trametinib</v>
      </c>
      <c r="E113" s="5" t="s">
        <v>285</v>
      </c>
      <c r="F113" s="5" t="s">
        <v>286</v>
      </c>
    </row>
    <row r="114" spans="1:6" x14ac:dyDescent="0.25">
      <c r="A114" s="4" t="str">
        <f>HYPERLINK("https://cdr.cancer.gov/cgi-bin/cdr/Filter.py?Filter=set:QC+DrugInfoSummary+Set&amp;DocId=751154", "751154")</f>
        <v>751154</v>
      </c>
      <c r="B114" s="3" t="s">
        <v>291</v>
      </c>
      <c r="C114" s="3" t="s">
        <v>292</v>
      </c>
      <c r="D114" s="1" t="str">
        <f>HYPERLINK("https://www.cancer.gov/about-cancer/treatment/drugs/fda-afatinibdimaleate", "https://www.cancer.gov/about-cancer/treatment/drugs/fda-afatinibdimaleate")</f>
        <v>https://www.cancer.gov/about-cancer/treatment/drugs/fda-afatinibdimaleate</v>
      </c>
      <c r="E114" s="5" t="s">
        <v>293</v>
      </c>
      <c r="F114" s="5" t="s">
        <v>9</v>
      </c>
    </row>
    <row r="115" spans="1:6" x14ac:dyDescent="0.25">
      <c r="A115" s="4" t="str">
        <f>HYPERLINK("https://cdr.cancer.gov/cgi-bin/cdr/Filter.py?Filter=set:QC+DrugInfoSummary+Set&amp;DocId=754305", "754305")</f>
        <v>754305</v>
      </c>
      <c r="B115" s="3" t="s">
        <v>294</v>
      </c>
      <c r="C115" s="3" t="s">
        <v>295</v>
      </c>
      <c r="D115" s="1" t="str">
        <f>HYPERLINK("https://www.fda.gov/Drugs/InformationOnDrugs/ApprovedDrugs/ucm585660.htm", "https://www.fda.gov/Drugs/InformationOnDrugs/ApprovedDrugs/ucm585660.htm")</f>
        <v>https://www.fda.gov/Drugs/InformationOnDrugs/ApprovedDrugs/ucm585660.htm</v>
      </c>
      <c r="E115" s="5" t="s">
        <v>296</v>
      </c>
      <c r="F115" s="5" t="s">
        <v>297</v>
      </c>
    </row>
    <row r="116" spans="1:6" x14ac:dyDescent="0.25">
      <c r="A116" s="4" t="str">
        <f>HYPERLINK("https://cdr.cancer.gov/cgi-bin/cdr/Filter.py?Filter=set:QC+DrugInfoSummary+Set&amp;DocId=754305", "754305")</f>
        <v>754305</v>
      </c>
      <c r="B116" s="3" t="s">
        <v>294</v>
      </c>
      <c r="C116" s="3" t="s">
        <v>298</v>
      </c>
      <c r="D116" s="1" t="str">
        <f>HYPERLINK("https://www.fda.gov/Drugs/InformationOnDrugs/ApprovedDrugs/ucm488013.htm", "https://www.fda.gov/Drugs/InformationOnDrugs/ApprovedDrugs/ucm488013.htm")</f>
        <v>https://www.fda.gov/Drugs/InformationOnDrugs/ApprovedDrugs/ucm488013.htm</v>
      </c>
      <c r="E116" s="5" t="s">
        <v>296</v>
      </c>
      <c r="F116" s="5" t="s">
        <v>297</v>
      </c>
    </row>
    <row r="117" spans="1:6" x14ac:dyDescent="0.25">
      <c r="A117" s="4" t="str">
        <f>HYPERLINK("https://cdr.cancer.gov/cgi-bin/cdr/Filter.py?Filter=set:QC+DrugInfoSummary+Set&amp;DocId=754305", "754305")</f>
        <v>754305</v>
      </c>
      <c r="B117" s="3" t="s">
        <v>294</v>
      </c>
      <c r="C117" s="3" t="s">
        <v>299</v>
      </c>
      <c r="D117" s="1" t="str">
        <f>HYPERLINK("https://www.cancer.gov/about-cancer/treatment/drugs/fda-obinutuzumab", "https://www.cancer.gov/about-cancer/treatment/drugs/fda-obinutuzumab")</f>
        <v>https://www.cancer.gov/about-cancer/treatment/drugs/fda-obinutuzumab</v>
      </c>
      <c r="E117" s="5" t="s">
        <v>296</v>
      </c>
      <c r="F117" s="5" t="s">
        <v>297</v>
      </c>
    </row>
    <row r="118" spans="1:6" x14ac:dyDescent="0.25">
      <c r="A118" s="4" t="str">
        <f>HYPERLINK("https://cdr.cancer.gov/cgi-bin/cdr/Filter.py?Filter=set:QC+DrugInfoSummary+Set&amp;DocId=754956", "754956")</f>
        <v>754956</v>
      </c>
      <c r="B118" s="3" t="s">
        <v>300</v>
      </c>
      <c r="C118" s="3" t="s">
        <v>301</v>
      </c>
      <c r="D118" s="1" t="str">
        <f>HYPERLINK("https://dailymed.nlm.nih.gov/dailymed/drugInfo.cfm?setid=0dfd0279-ff17-4ea9-89be-9803c71bab44&amp;audience=consumer", "https://dailymed.nlm.nih.gov/dailymed/drugInfo.cfm?setid=0dfd0279-ff17-4ea9-89be-9803c71bab44&amp;audience=consumer")</f>
        <v>https://dailymed.nlm.nih.gov/dailymed/drugInfo.cfm?setid=0dfd0279-ff17-4ea9-89be-9803c71bab44&amp;audience=consumer</v>
      </c>
      <c r="E118" s="5" t="s">
        <v>302</v>
      </c>
      <c r="F118" s="5" t="s">
        <v>303</v>
      </c>
    </row>
    <row r="119" spans="1:6" x14ac:dyDescent="0.25">
      <c r="A119" s="4" t="str">
        <f>HYPERLINK("https://cdr.cancer.gov/cgi-bin/cdr/Filter.py?Filter=set:QC+DrugInfoSummary+Set&amp;DocId=760376", "760376")</f>
        <v>760376</v>
      </c>
      <c r="B119" s="3" t="s">
        <v>304</v>
      </c>
      <c r="C119" s="3" t="s">
        <v>305</v>
      </c>
      <c r="D119" s="1" t="str">
        <f>HYPERLINK("https://www.cancer.gov/about-cancer/treatment/drugs/fda-ramucirumab", "https://www.cancer.gov/about-cancer/treatment/drugs/fda-ramucirumab")</f>
        <v>https://www.cancer.gov/about-cancer/treatment/drugs/fda-ramucirumab</v>
      </c>
      <c r="E119" s="5" t="s">
        <v>306</v>
      </c>
      <c r="F119" s="5" t="s">
        <v>9</v>
      </c>
    </row>
    <row r="120" spans="1:6" x14ac:dyDescent="0.25">
      <c r="A120" s="4" t="str">
        <f>HYPERLINK("https://cdr.cancer.gov/cgi-bin/cdr/Filter.py?Filter=set:QC+DrugInfoSummary+Set&amp;DocId=760470", "760470")</f>
        <v>760470</v>
      </c>
      <c r="B120" s="3" t="s">
        <v>307</v>
      </c>
      <c r="C120" s="3" t="s">
        <v>308</v>
      </c>
      <c r="D120" s="1" t="str">
        <f>HYPERLINK("https://www.cancer.gov/about-cancer/treatment/drugs/fda-siltuximab", "https://www.cancer.gov/about-cancer/treatment/drugs/fda-siltuximab")</f>
        <v>https://www.cancer.gov/about-cancer/treatment/drugs/fda-siltuximab</v>
      </c>
      <c r="E120" s="5" t="s">
        <v>309</v>
      </c>
      <c r="F120" s="5" t="s">
        <v>9</v>
      </c>
    </row>
    <row r="121" spans="1:6" x14ac:dyDescent="0.25">
      <c r="A121" s="4" t="str">
        <f>HYPERLINK("https://cdr.cancer.gov/cgi-bin/cdr/Filter.py?Filter=set:QC+DrugInfoSummary+Set&amp;DocId=761151", "761151")</f>
        <v>761151</v>
      </c>
      <c r="B121" s="3" t="s">
        <v>310</v>
      </c>
      <c r="C121" s="3" t="s">
        <v>311</v>
      </c>
      <c r="D121" s="1" t="str">
        <f>HYPERLINK("https://www.fda.gov/Drugs/InformationOnDrugs/ApprovedDrugs/ucm560873.htm", "https://www.fda.gov/Drugs/InformationOnDrugs/ApprovedDrugs/ucm560873.htm")</f>
        <v>https://www.fda.gov/Drugs/InformationOnDrugs/ApprovedDrugs/ucm560873.htm</v>
      </c>
      <c r="E121" s="5" t="s">
        <v>312</v>
      </c>
      <c r="F121" s="5" t="s">
        <v>313</v>
      </c>
    </row>
    <row r="122" spans="1:6" x14ac:dyDescent="0.25">
      <c r="A122" s="4" t="str">
        <f>HYPERLINK("https://cdr.cancer.gov/cgi-bin/cdr/Filter.py?Filter=set:QC+DrugInfoSummary+Set&amp;DocId=761151", "761151")</f>
        <v>761151</v>
      </c>
      <c r="B122" s="3" t="s">
        <v>310</v>
      </c>
      <c r="C122" s="3" t="s">
        <v>314</v>
      </c>
      <c r="D122" s="1" t="str">
        <f>HYPERLINK("https://www.cancer.gov/about-cancer/treatment/drugs/fda-ceritinib", "https://www.cancer.gov/about-cancer/treatment/drugs/fda-ceritinib")</f>
        <v>https://www.cancer.gov/about-cancer/treatment/drugs/fda-ceritinib</v>
      </c>
      <c r="E122" s="5" t="s">
        <v>312</v>
      </c>
      <c r="F122" s="5" t="s">
        <v>313</v>
      </c>
    </row>
    <row r="123" spans="1:6" x14ac:dyDescent="0.25">
      <c r="A123" s="4" t="str">
        <f>HYPERLINK("https://cdr.cancer.gov/cgi-bin/cdr/Filter.py?Filter=set:QC+DrugInfoSummary+Set&amp;DocId=762728", "762728")</f>
        <v>762728</v>
      </c>
      <c r="B123" s="3" t="s">
        <v>315</v>
      </c>
      <c r="C123" s="3" t="s">
        <v>316</v>
      </c>
      <c r="D123" s="1" t="str">
        <f>HYPERLINK("https://www.cancer.gov/about-cancer/treatment/drugs/fda-belinostat", "https://www.cancer.gov/about-cancer/treatment/drugs/fda-belinostat")</f>
        <v>https://www.cancer.gov/about-cancer/treatment/drugs/fda-belinostat</v>
      </c>
      <c r="E123" s="5" t="s">
        <v>317</v>
      </c>
      <c r="F123" s="5" t="s">
        <v>9</v>
      </c>
    </row>
    <row r="124" spans="1:6" x14ac:dyDescent="0.25">
      <c r="A124" s="4" t="str">
        <f>HYPERLINK("https://cdr.cancer.gov/cgi-bin/cdr/Filter.py?Filter=set:QC+DrugInfoSummary+Set&amp;DocId=763259", "763259")</f>
        <v>763259</v>
      </c>
      <c r="B124" s="3" t="s">
        <v>318</v>
      </c>
      <c r="C124" s="3" t="s">
        <v>319</v>
      </c>
      <c r="D124" s="1" t="str">
        <f>HYPERLINK("https://www.cancer.gov/about-cancer/treatment/drugs/fda-idelalisib", "https://www.cancer.gov/about-cancer/treatment/drugs/fda-idelalisib")</f>
        <v>https://www.cancer.gov/about-cancer/treatment/drugs/fda-idelalisib</v>
      </c>
      <c r="E124" s="5" t="s">
        <v>320</v>
      </c>
      <c r="F124" s="5" t="s">
        <v>9</v>
      </c>
    </row>
    <row r="125" spans="1:6" x14ac:dyDescent="0.25">
      <c r="A125" s="4" t="str">
        <f t="shared" ref="A125:A134" si="0">HYPERLINK("https://cdr.cancer.gov/cgi-bin/cdr/Filter.py?Filter=set:QC+DrugInfoSummary+Set&amp;DocId=764622", "764622")</f>
        <v>764622</v>
      </c>
      <c r="B125" s="3" t="s">
        <v>321</v>
      </c>
      <c r="C125" s="3" t="s">
        <v>322</v>
      </c>
      <c r="D125" s="1" t="str">
        <f>HYPERLINK("https://www.fda.gov/Drugs/InformationOnDrugs/ApprovedDrugs/ucm577093.htm", "https://www.fda.gov/Drugs/InformationOnDrugs/ApprovedDrugs/ucm577093.htm")</f>
        <v>https://www.fda.gov/Drugs/InformationOnDrugs/ApprovedDrugs/ucm577093.htm</v>
      </c>
      <c r="E125" s="5" t="s">
        <v>323</v>
      </c>
      <c r="F125" s="5" t="s">
        <v>324</v>
      </c>
    </row>
    <row r="126" spans="1:6" x14ac:dyDescent="0.25">
      <c r="A126" s="4" t="str">
        <f t="shared" si="0"/>
        <v>764622</v>
      </c>
      <c r="B126" s="3" t="s">
        <v>321</v>
      </c>
      <c r="C126" s="3" t="s">
        <v>325</v>
      </c>
      <c r="D126" s="1" t="str">
        <f>HYPERLINK("https://www.fda.gov/Drugs/InformationOnDrugs/ApprovedDrugs/ucm560040.htm", "https://www.fda.gov/Drugs/InformationOnDrugs/ApprovedDrugs/ucm560040.htm")</f>
        <v>https://www.fda.gov/Drugs/InformationOnDrugs/ApprovedDrugs/ucm560040.htm</v>
      </c>
      <c r="E126" s="5" t="s">
        <v>323</v>
      </c>
      <c r="F126" s="5" t="s">
        <v>324</v>
      </c>
    </row>
    <row r="127" spans="1:6" x14ac:dyDescent="0.25">
      <c r="A127" s="4" t="str">
        <f t="shared" si="0"/>
        <v>764622</v>
      </c>
      <c r="B127" s="3" t="s">
        <v>321</v>
      </c>
      <c r="C127" s="3" t="s">
        <v>326</v>
      </c>
      <c r="D127" s="1" t="str">
        <f>HYPERLINK("https://www.fda.gov/Drugs/InformationOnDrugs/ApprovedDrugs/ucm559300.htm", "https://www.fda.gov/Drugs/InformationOnDrugs/ApprovedDrugs/ucm559300.htm")</f>
        <v>https://www.fda.gov/Drugs/InformationOnDrugs/ApprovedDrugs/ucm559300.htm</v>
      </c>
      <c r="E127" s="5" t="s">
        <v>323</v>
      </c>
      <c r="F127" s="5" t="s">
        <v>324</v>
      </c>
    </row>
    <row r="128" spans="1:6" x14ac:dyDescent="0.25">
      <c r="A128" s="4" t="str">
        <f t="shared" si="0"/>
        <v>764622</v>
      </c>
      <c r="B128" s="3" t="s">
        <v>321</v>
      </c>
      <c r="C128" s="3" t="s">
        <v>327</v>
      </c>
      <c r="D128" s="1" t="str">
        <f>HYPERLINK("https://www.fda.gov/Drugs/InformationOnDrugs/ApprovedDrugs/ucm558048.htm", "https://www.fda.gov/Drugs/InformationOnDrugs/ApprovedDrugs/ucm558048.htm")</f>
        <v>https://www.fda.gov/Drugs/InformationOnDrugs/ApprovedDrugs/ucm558048.htm</v>
      </c>
      <c r="E128" s="5" t="s">
        <v>323</v>
      </c>
      <c r="F128" s="5" t="s">
        <v>324</v>
      </c>
    </row>
    <row r="129" spans="1:6" x14ac:dyDescent="0.25">
      <c r="A129" s="4" t="str">
        <f t="shared" si="0"/>
        <v>764622</v>
      </c>
      <c r="B129" s="3" t="s">
        <v>321</v>
      </c>
      <c r="C129" s="3" t="s">
        <v>328</v>
      </c>
      <c r="D129" s="1" t="str">
        <f>HYPERLINK("https://www.fda.gov/Drugs/InformationOnDrugs/ApprovedDrugs/ucm546893.htm", "https://www.fda.gov/Drugs/InformationOnDrugs/ApprovedDrugs/ucm546893.htm")</f>
        <v>https://www.fda.gov/Drugs/InformationOnDrugs/ApprovedDrugs/ucm546893.htm</v>
      </c>
      <c r="E129" s="5" t="s">
        <v>323</v>
      </c>
      <c r="F129" s="5" t="s">
        <v>324</v>
      </c>
    </row>
    <row r="130" spans="1:6" x14ac:dyDescent="0.25">
      <c r="A130" s="4" t="str">
        <f t="shared" si="0"/>
        <v>764622</v>
      </c>
      <c r="B130" s="3" t="s">
        <v>321</v>
      </c>
      <c r="C130" s="3" t="s">
        <v>329</v>
      </c>
      <c r="D130" s="1" t="str">
        <f>HYPERLINK("https://www.fda.gov/Drugs/InformationOnDrugs/ApprovedDrugs/ucm526430.htm", "https://www.fda.gov/Drugs/InformationOnDrugs/ApprovedDrugs/ucm526430.htm")</f>
        <v>https://www.fda.gov/Drugs/InformationOnDrugs/ApprovedDrugs/ucm526430.htm</v>
      </c>
      <c r="E130" s="5" t="s">
        <v>323</v>
      </c>
      <c r="F130" s="5" t="s">
        <v>324</v>
      </c>
    </row>
    <row r="131" spans="1:6" x14ac:dyDescent="0.25">
      <c r="A131" s="4" t="str">
        <f t="shared" si="0"/>
        <v>764622</v>
      </c>
      <c r="B131" s="3" t="s">
        <v>321</v>
      </c>
      <c r="C131" s="3" t="s">
        <v>330</v>
      </c>
      <c r="D131" s="1" t="str">
        <f>HYPERLINK("https://www.fda.gov/Drugs/InformationOnDrugs/ApprovedDrugs/ucm515627.htm", "https://www.fda.gov/Drugs/InformationOnDrugs/ApprovedDrugs/ucm515627.htm")</f>
        <v>https://www.fda.gov/Drugs/InformationOnDrugs/ApprovedDrugs/ucm515627.htm</v>
      </c>
      <c r="E131" s="5" t="s">
        <v>323</v>
      </c>
      <c r="F131" s="5" t="s">
        <v>324</v>
      </c>
    </row>
    <row r="132" spans="1:6" x14ac:dyDescent="0.25">
      <c r="A132" s="4" t="str">
        <f t="shared" si="0"/>
        <v>764622</v>
      </c>
      <c r="B132" s="3" t="s">
        <v>321</v>
      </c>
      <c r="C132" s="3" t="s">
        <v>331</v>
      </c>
      <c r="D132" s="1" t="str">
        <f>HYPERLINK("https://dailymed.nlm.nih.gov/dailymed/drugInfo.cfm?setid=9333c79b-d487-4538-a9f0-71b91a02b287&amp;audience=consumer", "https://dailymed.nlm.nih.gov/dailymed/drugInfo.cfm?setid=9333c79b-d487-4538-a9f0-71b91a02b287&amp;audience=consumer")</f>
        <v>https://dailymed.nlm.nih.gov/dailymed/drugInfo.cfm?setid=9333c79b-d487-4538-a9f0-71b91a02b287&amp;audience=consumer</v>
      </c>
      <c r="E132" s="5" t="s">
        <v>323</v>
      </c>
      <c r="F132" s="5" t="s">
        <v>324</v>
      </c>
    </row>
    <row r="133" spans="1:6" x14ac:dyDescent="0.25">
      <c r="A133" s="4" t="str">
        <f t="shared" si="0"/>
        <v>764622</v>
      </c>
      <c r="B133" s="3" t="s">
        <v>321</v>
      </c>
      <c r="C133" s="3" t="s">
        <v>332</v>
      </c>
      <c r="D133" s="1" t="str">
        <f>HYPERLINK("https://dailymed.nlm.nih.gov/dailymed/drugInfo.cfm?setid=9333c79b-d487-4538-a9f0-71b91a02b287&amp;audience=consumer", "https://dailymed.nlm.nih.gov/dailymed/drugInfo.cfm?setid=9333c79b-d487-4538-a9f0-71b91a02b287&amp;audience=consumer")</f>
        <v>https://dailymed.nlm.nih.gov/dailymed/drugInfo.cfm?setid=9333c79b-d487-4538-a9f0-71b91a02b287&amp;audience=consumer</v>
      </c>
      <c r="E133" s="5" t="s">
        <v>323</v>
      </c>
      <c r="F133" s="5" t="s">
        <v>324</v>
      </c>
    </row>
    <row r="134" spans="1:6" x14ac:dyDescent="0.25">
      <c r="A134" s="4" t="str">
        <f t="shared" si="0"/>
        <v>764622</v>
      </c>
      <c r="B134" s="3" t="s">
        <v>321</v>
      </c>
      <c r="C134" s="3" t="s">
        <v>333</v>
      </c>
      <c r="D134" s="1" t="str">
        <f>HYPERLINK("https://www.cancer.gov/about-cancer/treatment/drugs/fda-pembrolizumab", "https://www.cancer.gov/about-cancer/treatment/drugs/fda-pembrolizumab")</f>
        <v>https://www.cancer.gov/about-cancer/treatment/drugs/fda-pembrolizumab</v>
      </c>
      <c r="E134" s="5" t="s">
        <v>323</v>
      </c>
      <c r="F134" s="5" t="s">
        <v>324</v>
      </c>
    </row>
    <row r="135" spans="1:6" x14ac:dyDescent="0.25">
      <c r="A135" s="4" t="str">
        <f>HYPERLINK("https://cdr.cancer.gov/cgi-bin/cdr/Filter.py?Filter=set:QC+DrugInfoSummary+Set&amp;DocId=767077", "767077")</f>
        <v>767077</v>
      </c>
      <c r="B135" s="3" t="s">
        <v>334</v>
      </c>
      <c r="C135" s="3" t="s">
        <v>335</v>
      </c>
      <c r="D135" s="1" t="str">
        <f>HYPERLINK("https://www.fda.gov/Drugs/InformationOnDrugs/ApprovedDrugs/ucm566708.htm", "https://www.fda.gov/Drugs/InformationOnDrugs/ApprovedDrugs/ucm566708.htm")</f>
        <v>https://www.fda.gov/Drugs/InformationOnDrugs/ApprovedDrugs/ucm566708.htm</v>
      </c>
      <c r="E135" s="5" t="s">
        <v>336</v>
      </c>
      <c r="F135" s="5" t="s">
        <v>337</v>
      </c>
    </row>
    <row r="136" spans="1:6" x14ac:dyDescent="0.25">
      <c r="A136" s="4" t="str">
        <f>HYPERLINK("https://cdr.cancer.gov/cgi-bin/cdr/Filter.py?Filter=set:QC+DrugInfoSummary+Set&amp;DocId=767077", "767077")</f>
        <v>767077</v>
      </c>
      <c r="B136" s="3" t="s">
        <v>334</v>
      </c>
      <c r="C136" s="3" t="s">
        <v>338</v>
      </c>
      <c r="D136" s="1" t="str">
        <f>HYPERLINK("https://www.cancer.gov/about-cancer/treatment/drugs/fda-blinatumomab", "https://www.cancer.gov/about-cancer/treatment/drugs/fda-blinatumomab")</f>
        <v>https://www.cancer.gov/about-cancer/treatment/drugs/fda-blinatumomab</v>
      </c>
      <c r="E136" s="5" t="s">
        <v>336</v>
      </c>
      <c r="F136" s="5" t="s">
        <v>337</v>
      </c>
    </row>
    <row r="137" spans="1:6" x14ac:dyDescent="0.25">
      <c r="A137" s="4" t="str">
        <f>HYPERLINK("https://cdr.cancer.gov/cgi-bin/cdr/Filter.py?Filter=set:QC+DrugInfoSummary+Set&amp;DocId=767283", "767283")</f>
        <v>767283</v>
      </c>
      <c r="B137" s="3" t="s">
        <v>339</v>
      </c>
      <c r="C137" s="3" t="s">
        <v>340</v>
      </c>
      <c r="D137" s="1" t="str">
        <f>HYPERLINK("https://www.fda.gov/BiologicsBloodVaccines/Vaccines/ApprovedProducts/ucm426445.htm", "https://www.fda.gov/BiologicsBloodVaccines/Vaccines/ApprovedProducts/ucm426445.htm")</f>
        <v>https://www.fda.gov/BiologicsBloodVaccines/Vaccines/ApprovedProducts/ucm426445.htm</v>
      </c>
      <c r="E137" s="5" t="s">
        <v>341</v>
      </c>
      <c r="F137" s="5" t="s">
        <v>342</v>
      </c>
    </row>
    <row r="138" spans="1:6" x14ac:dyDescent="0.25">
      <c r="A138" s="4" t="str">
        <f>HYPERLINK("https://cdr.cancer.gov/cgi-bin/cdr/Filter.py?Filter=set:QC+DrugInfoSummary+Set&amp;DocId=767468", "767468")</f>
        <v>767468</v>
      </c>
      <c r="B138" s="3" t="s">
        <v>343</v>
      </c>
      <c r="C138" s="3" t="s">
        <v>344</v>
      </c>
      <c r="D138" s="1" t="str">
        <f>HYPERLINK("https://dailymed.nlm.nih.gov/dailymed/drugInfo.cfm?setid=6e4a41fd-a753-4362-87ee-8cc56ed3660d&amp;audience=consumer", "https://dailymed.nlm.nih.gov/dailymed/drugInfo.cfm?setid=6e4a41fd-a753-4362-87ee-8cc56ed3660d&amp;audience=consumer")</f>
        <v>https://dailymed.nlm.nih.gov/dailymed/drugInfo.cfm?setid=6e4a41fd-a753-4362-87ee-8cc56ed3660d&amp;audience=consumer</v>
      </c>
      <c r="E138" s="5" t="s">
        <v>341</v>
      </c>
      <c r="F138" s="5" t="s">
        <v>166</v>
      </c>
    </row>
    <row r="139" spans="1:6" x14ac:dyDescent="0.25">
      <c r="A139" s="4" t="str">
        <f>HYPERLINK("https://cdr.cancer.gov/cgi-bin/cdr/Filter.py?Filter=set:QC+DrugInfoSummary+Set&amp;DocId=767622", "767622")</f>
        <v>767622</v>
      </c>
      <c r="B139" s="3" t="s">
        <v>345</v>
      </c>
      <c r="C139" s="3" t="s">
        <v>346</v>
      </c>
      <c r="D139" s="1" t="str">
        <f>HYPERLINK("https://www.fda.gov/Drugs/InformationOnDrugs/ApprovedDrugs/ucm572143.htm", "https://www.fda.gov/Drugs/InformationOnDrugs/ApprovedDrugs/ucm572143.htm")</f>
        <v>https://www.fda.gov/Drugs/InformationOnDrugs/ApprovedDrugs/ucm572143.htm</v>
      </c>
      <c r="E139" s="5" t="s">
        <v>347</v>
      </c>
      <c r="F139" s="5" t="s">
        <v>348</v>
      </c>
    </row>
    <row r="140" spans="1:6" x14ac:dyDescent="0.25">
      <c r="A140" s="4" t="str">
        <f t="shared" ref="A140:A148" si="1">HYPERLINK("https://cdr.cancer.gov/cgi-bin/cdr/Filter.py?Filter=set:QC+DrugInfoSummary+Set&amp;DocId=767749", "767749")</f>
        <v>767749</v>
      </c>
      <c r="B140" s="3" t="s">
        <v>349</v>
      </c>
      <c r="C140" s="3" t="s">
        <v>350</v>
      </c>
      <c r="D140" s="1" t="str">
        <f>HYPERLINK("https://www.fda.gov/Drugs/InformationOnDrugs/ApprovedDrugs/ucm590004.htm", "https://www.fda.gov/Drugs/InformationOnDrugs/ApprovedDrugs/ucm590004.htm")</f>
        <v>https://www.fda.gov/Drugs/InformationOnDrugs/ApprovedDrugs/ucm590004.htm</v>
      </c>
      <c r="E140" s="5" t="s">
        <v>351</v>
      </c>
      <c r="F140" s="5" t="s">
        <v>252</v>
      </c>
    </row>
    <row r="141" spans="1:6" x14ac:dyDescent="0.25">
      <c r="A141" s="4" t="str">
        <f t="shared" si="1"/>
        <v>767749</v>
      </c>
      <c r="B141" s="3" t="s">
        <v>349</v>
      </c>
      <c r="C141" s="3" t="s">
        <v>352</v>
      </c>
      <c r="D141" s="1" t="str">
        <f>HYPERLINK("https://www.fda.gov/Drugs/InformationOnDrugs/ApprovedDrugs/ucm577166.htm", "https://www.fda.gov/Drugs/InformationOnDrugs/ApprovedDrugs/ucm577166.htm")</f>
        <v>https://www.fda.gov/Drugs/InformationOnDrugs/ApprovedDrugs/ucm577166.htm</v>
      </c>
      <c r="E141" s="5" t="s">
        <v>351</v>
      </c>
      <c r="F141" s="5" t="s">
        <v>252</v>
      </c>
    </row>
    <row r="142" spans="1:6" x14ac:dyDescent="0.25">
      <c r="A142" s="4" t="str">
        <f t="shared" si="1"/>
        <v>767749</v>
      </c>
      <c r="B142" s="3" t="s">
        <v>349</v>
      </c>
      <c r="C142" s="3" t="s">
        <v>353</v>
      </c>
      <c r="D142" s="1" t="str">
        <f>HYPERLINK("https://www.fda.gov/Drugs/InformationOnDrugs/ApprovedDrugs/ucm569366.htm", "https://www.fda.gov/Drugs/InformationOnDrugs/ApprovedDrugs/ucm569366.htm")</f>
        <v>https://www.fda.gov/Drugs/InformationOnDrugs/ApprovedDrugs/ucm569366.htm</v>
      </c>
      <c r="E142" s="5" t="s">
        <v>351</v>
      </c>
      <c r="F142" s="5" t="s">
        <v>252</v>
      </c>
    </row>
    <row r="143" spans="1:6" x14ac:dyDescent="0.25">
      <c r="A143" s="4" t="str">
        <f t="shared" si="1"/>
        <v>767749</v>
      </c>
      <c r="B143" s="3" t="s">
        <v>349</v>
      </c>
      <c r="C143" s="3" t="s">
        <v>354</v>
      </c>
      <c r="D143" s="1" t="str">
        <f>HYPERLINK("https://www.fda.gov/drugs/informationondrugs/approveddrugs/ucm539646.htm", "https://www.fda.gov/drugs/informationondrugs/approveddrugs/ucm539646.htm")</f>
        <v>https://www.fda.gov/drugs/informationondrugs/approveddrugs/ucm539646.htm</v>
      </c>
      <c r="E143" s="5" t="s">
        <v>351</v>
      </c>
      <c r="F143" s="5" t="s">
        <v>252</v>
      </c>
    </row>
    <row r="144" spans="1:6" x14ac:dyDescent="0.25">
      <c r="A144" s="4" t="str">
        <f t="shared" si="1"/>
        <v>767749</v>
      </c>
      <c r="B144" s="3" t="s">
        <v>349</v>
      </c>
      <c r="C144" s="3" t="s">
        <v>355</v>
      </c>
      <c r="D144" s="1" t="str">
        <f>HYPERLINK("https://www.fda.gov/Drugs/InformationOnDrugs/ApprovedDrugs/ucm528920.htm", "https://www.fda.gov/Drugs/InformationOnDrugs/ApprovedDrugs/ucm528920.htm")</f>
        <v>https://www.fda.gov/Drugs/InformationOnDrugs/ApprovedDrugs/ucm528920.htm</v>
      </c>
      <c r="E144" s="5" t="s">
        <v>351</v>
      </c>
      <c r="F144" s="5" t="s">
        <v>252</v>
      </c>
    </row>
    <row r="145" spans="1:6" x14ac:dyDescent="0.25">
      <c r="A145" s="4" t="str">
        <f t="shared" si="1"/>
        <v>767749</v>
      </c>
      <c r="B145" s="3" t="s">
        <v>349</v>
      </c>
      <c r="C145" s="3" t="s">
        <v>356</v>
      </c>
      <c r="D145" s="1" t="str">
        <f>HYPERLINK("https://www.fda.gov/Drugs/InformationOnDrugs/ApprovedDrugs/ucm501412.htm", "https://www.fda.gov/Drugs/InformationOnDrugs/ApprovedDrugs/ucm501412.htm")</f>
        <v>https://www.fda.gov/Drugs/InformationOnDrugs/ApprovedDrugs/ucm501412.htm</v>
      </c>
      <c r="E145" s="5" t="s">
        <v>351</v>
      </c>
      <c r="F145" s="5" t="s">
        <v>252</v>
      </c>
    </row>
    <row r="146" spans="1:6" x14ac:dyDescent="0.25">
      <c r="A146" s="4" t="str">
        <f t="shared" si="1"/>
        <v>767749</v>
      </c>
      <c r="B146" s="3" t="s">
        <v>349</v>
      </c>
      <c r="C146" s="3" t="s">
        <v>357</v>
      </c>
      <c r="D146" s="1" t="str">
        <f>HYPERLINK("https://www.fda.gov/NewsEvents/Newsroom/PressAnnouncements/ucm473971.htm", "https://www.fda.gov/NewsEvents/Newsroom/PressAnnouncements/ucm473971.htm")</f>
        <v>https://www.fda.gov/NewsEvents/Newsroom/PressAnnouncements/ucm473971.htm</v>
      </c>
      <c r="E146" s="5" t="s">
        <v>351</v>
      </c>
      <c r="F146" s="5" t="s">
        <v>252</v>
      </c>
    </row>
    <row r="147" spans="1:6" x14ac:dyDescent="0.25">
      <c r="A147" s="4" t="str">
        <f t="shared" si="1"/>
        <v>767749</v>
      </c>
      <c r="B147" s="3" t="s">
        <v>349</v>
      </c>
      <c r="C147" s="3" t="s">
        <v>358</v>
      </c>
      <c r="D147" s="1" t="str">
        <f>HYPERLINK("https://www.fda.gov/NewsEvents/Newsroom/PressAnnouncements/ucm466413.htm", "https://www.fda.gov/NewsEvents/Newsroom/PressAnnouncements/ucm466413.htm")</f>
        <v>https://www.fda.gov/NewsEvents/Newsroom/PressAnnouncements/ucm466413.htm</v>
      </c>
      <c r="E147" s="5" t="s">
        <v>351</v>
      </c>
      <c r="F147" s="5" t="s">
        <v>252</v>
      </c>
    </row>
    <row r="148" spans="1:6" x14ac:dyDescent="0.25">
      <c r="A148" s="4" t="str">
        <f t="shared" si="1"/>
        <v>767749</v>
      </c>
      <c r="B148" s="3" t="s">
        <v>349</v>
      </c>
      <c r="C148" s="3" t="s">
        <v>359</v>
      </c>
      <c r="D148" s="1" t="str">
        <f>HYPERLINK("https://www.fda.gov/newsevents/newsroom/pressannouncements/ucm436534.htm", "https://www.fda.gov/newsevents/newsroom/pressannouncements/ucm436534.htm")</f>
        <v>https://www.fda.gov/newsevents/newsroom/pressannouncements/ucm436534.htm</v>
      </c>
      <c r="E148" s="5" t="s">
        <v>351</v>
      </c>
      <c r="F148" s="5" t="s">
        <v>252</v>
      </c>
    </row>
    <row r="149" spans="1:6" x14ac:dyDescent="0.25">
      <c r="A149" s="4" t="str">
        <f>HYPERLINK("https://cdr.cancer.gov/cgi-bin/cdr/Filter.py?Filter=set:QC+DrugInfoSummary+Set&amp;DocId=768870", "768870")</f>
        <v>768870</v>
      </c>
      <c r="B149" s="3" t="s">
        <v>360</v>
      </c>
      <c r="C149" s="3" t="s">
        <v>361</v>
      </c>
      <c r="D149" s="1" t="str">
        <f>HYPERLINK("https://www.fda.gov/Drugs/InformationOnDrugs/ApprovedDrugs/ucm549978.htm", "https://www.fda.gov/Drugs/InformationOnDrugs/ApprovedDrugs/ucm549978.htm")</f>
        <v>https://www.fda.gov/Drugs/InformationOnDrugs/ApprovedDrugs/ucm549978.htm</v>
      </c>
      <c r="E149" s="5" t="s">
        <v>362</v>
      </c>
      <c r="F149" s="5" t="s">
        <v>53</v>
      </c>
    </row>
    <row r="150" spans="1:6" x14ac:dyDescent="0.25">
      <c r="A150" s="4" t="str">
        <f>HYPERLINK("https://cdr.cancer.gov/cgi-bin/cdr/Filter.py?Filter=set:QC+DrugInfoSummary+Set&amp;DocId=768870", "768870")</f>
        <v>768870</v>
      </c>
      <c r="B150" s="3" t="s">
        <v>360</v>
      </c>
      <c r="C150" s="3" t="s">
        <v>363</v>
      </c>
      <c r="D150" s="1" t="str">
        <f>HYPERLINK("https://www.fda.gov/Drugs/InformationOnDrugs/ApprovedDrugs/ucm487080.htm", "https://www.fda.gov/Drugs/InformationOnDrugs/ApprovedDrugs/ucm487080.htm")</f>
        <v>https://www.fda.gov/Drugs/InformationOnDrugs/ApprovedDrugs/ucm487080.htm</v>
      </c>
      <c r="E150" s="5" t="s">
        <v>362</v>
      </c>
      <c r="F150" s="5" t="s">
        <v>53</v>
      </c>
    </row>
    <row r="151" spans="1:6" x14ac:dyDescent="0.25">
      <c r="A151" s="4" t="str">
        <f>HYPERLINK("https://cdr.cancer.gov/cgi-bin/cdr/Filter.py?Filter=set:QC+DrugInfoSummary+Set&amp;DocId=768870", "768870")</f>
        <v>768870</v>
      </c>
      <c r="B151" s="3" t="s">
        <v>360</v>
      </c>
      <c r="C151" s="3" t="s">
        <v>364</v>
      </c>
      <c r="D151" s="1" t="str">
        <f>HYPERLINK("https://www.fda.gov/newsevents/newsroom/pressannouncements/ucm432871.htm", "https://www.fda.gov/newsevents/newsroom/pressannouncements/ucm432871.htm")</f>
        <v>https://www.fda.gov/newsevents/newsroom/pressannouncements/ucm432871.htm</v>
      </c>
      <c r="E151" s="5" t="s">
        <v>362</v>
      </c>
      <c r="F151" s="5" t="s">
        <v>53</v>
      </c>
    </row>
    <row r="152" spans="1:6" x14ac:dyDescent="0.25">
      <c r="A152" s="4" t="str">
        <f>HYPERLINK("https://cdr.cancer.gov/cgi-bin/cdr/Filter.py?Filter=set:QC+DrugInfoSummary+Set&amp;DocId=769403", "769403")</f>
        <v>769403</v>
      </c>
      <c r="B152" s="3" t="s">
        <v>365</v>
      </c>
      <c r="C152" s="3" t="s">
        <v>366</v>
      </c>
      <c r="D152" s="1" t="str">
        <f>HYPERLINK("https://www.fda.gov/Drugs/InformationOnDrugs/ApprovedDrugs/ucm501070.htm", "https://www.fda.gov/Drugs/InformationOnDrugs/ApprovedDrugs/ucm501070.htm")</f>
        <v>https://www.fda.gov/Drugs/InformationOnDrugs/ApprovedDrugs/ucm501070.htm</v>
      </c>
      <c r="E152" s="5" t="s">
        <v>367</v>
      </c>
      <c r="F152" s="5" t="s">
        <v>9</v>
      </c>
    </row>
    <row r="153" spans="1:6" x14ac:dyDescent="0.25">
      <c r="A153" s="4" t="str">
        <f>HYPERLINK("https://cdr.cancer.gov/cgi-bin/cdr/Filter.py?Filter=set:QC+DrugInfoSummary+Set&amp;DocId=769403", "769403")</f>
        <v>769403</v>
      </c>
      <c r="B153" s="3" t="s">
        <v>365</v>
      </c>
      <c r="C153" s="3" t="s">
        <v>368</v>
      </c>
      <c r="D153" s="1" t="str">
        <f>HYPERLINK("https://www.fda.gov/NewsEvents/Newsroom/PressAnnouncements/ucm434288.htm", "https://www.fda.gov/NewsEvents/Newsroom/PressAnnouncements/ucm434288.htm")</f>
        <v>https://www.fda.gov/NewsEvents/Newsroom/PressAnnouncements/ucm434288.htm</v>
      </c>
      <c r="E153" s="5" t="s">
        <v>367</v>
      </c>
      <c r="F153" s="5" t="s">
        <v>9</v>
      </c>
    </row>
    <row r="154" spans="1:6" x14ac:dyDescent="0.25">
      <c r="A154" s="4" t="str">
        <f>HYPERLINK("https://cdr.cancer.gov/cgi-bin/cdr/Filter.py?Filter=set:QC+DrugInfoSummary+Set&amp;DocId=769744", "769744")</f>
        <v>769744</v>
      </c>
      <c r="B154" s="3" t="s">
        <v>369</v>
      </c>
      <c r="C154" s="3" t="s">
        <v>370</v>
      </c>
      <c r="D154" s="1" t="str">
        <f>HYPERLINK("https://www.fda.gov/NewsEvents/Newsroom/PressAnnouncements/ucm435296.htm", "https://www.fda.gov/NewsEvents/Newsroom/PressAnnouncements/ucm435296.htm")</f>
        <v>https://www.fda.gov/NewsEvents/Newsroom/PressAnnouncements/ucm435296.htm</v>
      </c>
      <c r="E154" s="5" t="s">
        <v>371</v>
      </c>
      <c r="F154" s="5" t="s">
        <v>9</v>
      </c>
    </row>
    <row r="155" spans="1:6" x14ac:dyDescent="0.25">
      <c r="A155" s="4" t="str">
        <f>HYPERLINK("https://cdr.cancer.gov/cgi-bin/cdr/Filter.py?Filter=set:QC+DrugInfoSummary+Set&amp;DocId=770044", "770044")</f>
        <v>770044</v>
      </c>
      <c r="B155" s="3" t="s">
        <v>372</v>
      </c>
      <c r="C155" s="3" t="s">
        <v>373</v>
      </c>
      <c r="D155" s="1" t="str">
        <f>HYPERLINK("https://www.fda.gov/NewsEvents/Newsroom/PressAnnouncements/ucm437460.htm", "https://www.fda.gov/NewsEvents/Newsroom/PressAnnouncements/ucm437460.htm")</f>
        <v>https://www.fda.gov/NewsEvents/Newsroom/PressAnnouncements/ucm437460.htm</v>
      </c>
      <c r="E155" s="5" t="s">
        <v>371</v>
      </c>
      <c r="F155" s="5" t="s">
        <v>9</v>
      </c>
    </row>
    <row r="156" spans="1:6" x14ac:dyDescent="0.25">
      <c r="A156" s="4" t="str">
        <f>HYPERLINK("https://cdr.cancer.gov/cgi-bin/cdr/Filter.py?Filter=set:QC+DrugInfoSummary+Set&amp;DocId=771368", "771368")</f>
        <v>771368</v>
      </c>
      <c r="B156" s="3" t="s">
        <v>374</v>
      </c>
      <c r="C156" s="3" t="s">
        <v>375</v>
      </c>
      <c r="D156" s="1" t="str">
        <f>HYPERLINK("https://dailymed.nlm.nih.gov/dailymed/drugInfo.cfm?setid=8e47618e-af46-4d82-94e8-1507c042252d&amp;audience=consumer", "https://dailymed.nlm.nih.gov/dailymed/drugInfo.cfm?setid=8e47618e-af46-4d82-94e8-1507c042252d&amp;audience=consumer")</f>
        <v>https://dailymed.nlm.nih.gov/dailymed/drugInfo.cfm?setid=8e47618e-af46-4d82-94e8-1507c042252d&amp;audience=consumer</v>
      </c>
      <c r="E156" s="5" t="s">
        <v>376</v>
      </c>
      <c r="F156" s="5" t="s">
        <v>166</v>
      </c>
    </row>
    <row r="157" spans="1:6" x14ac:dyDescent="0.25">
      <c r="A157" s="4" t="str">
        <f>HYPERLINK("https://cdr.cancer.gov/cgi-bin/cdr/Filter.py?Filter=set:QC+DrugInfoSummary+Set&amp;DocId=774498", "774498")</f>
        <v>774498</v>
      </c>
      <c r="B157" s="3" t="s">
        <v>377</v>
      </c>
      <c r="C157" s="3" t="s">
        <v>378</v>
      </c>
      <c r="D157" s="1" t="str">
        <f>HYPERLINK("https://www.fda.gov/NewsEvents/Newsroom/PressAnnouncements/ucm455862.htm", "https://www.fda.gov/NewsEvents/Newsroom/PressAnnouncements/ucm455862.htm")</f>
        <v>https://www.fda.gov/NewsEvents/Newsroom/PressAnnouncements/ucm455862.htm</v>
      </c>
      <c r="E157" s="5" t="s">
        <v>379</v>
      </c>
      <c r="F157" s="5" t="s">
        <v>9</v>
      </c>
    </row>
    <row r="158" spans="1:6" x14ac:dyDescent="0.25">
      <c r="A158" s="4" t="str">
        <f>HYPERLINK("https://cdr.cancer.gov/cgi-bin/cdr/Filter.py?Filter=set:QC+DrugInfoSummary+Set&amp;DocId=775363", "775363")</f>
        <v>775363</v>
      </c>
      <c r="B158" s="3" t="s">
        <v>380</v>
      </c>
      <c r="C158" s="3" t="s">
        <v>381</v>
      </c>
      <c r="D158" s="1" t="str">
        <f>HYPERLINK("https://www.fda.gov/newsevents/newsroom/pressannouncements/ucm460838.htm", "https://www.fda.gov/newsevents/newsroom/pressannouncements/ucm460838.htm")</f>
        <v>https://www.fda.gov/newsevents/newsroom/pressannouncements/ucm460838.htm</v>
      </c>
      <c r="E158" s="5" t="s">
        <v>382</v>
      </c>
      <c r="F158" s="5" t="s">
        <v>9</v>
      </c>
    </row>
    <row r="159" spans="1:6" x14ac:dyDescent="0.25">
      <c r="A159" s="4" t="str">
        <f>HYPERLINK("https://cdr.cancer.gov/cgi-bin/cdr/Filter.py?Filter=set:QC+DrugInfoSummary+Set&amp;DocId=775869", "775869")</f>
        <v>775869</v>
      </c>
      <c r="B159" s="3" t="s">
        <v>383</v>
      </c>
      <c r="C159" s="3" t="s">
        <v>384</v>
      </c>
      <c r="D159" s="1" t="str">
        <f>HYPERLINK("https://www.fda.gov/NewsEvents/Newsroom/PressAnnouncements/ucm463650.htm", "https://www.fda.gov/NewsEvents/Newsroom/PressAnnouncements/ucm463650.htm")</f>
        <v>https://www.fda.gov/NewsEvents/Newsroom/PressAnnouncements/ucm463650.htm</v>
      </c>
      <c r="E159" s="5" t="s">
        <v>385</v>
      </c>
      <c r="F159" s="5" t="s">
        <v>9</v>
      </c>
    </row>
    <row r="160" spans="1:6" x14ac:dyDescent="0.25">
      <c r="A160" s="4" t="str">
        <f>HYPERLINK("https://cdr.cancer.gov/cgi-bin/cdr/Filter.py?Filter=set:QC+DrugInfoSummary+Set&amp;DocId=776561", "776561")</f>
        <v>776561</v>
      </c>
      <c r="B160" s="3" t="s">
        <v>386</v>
      </c>
      <c r="C160" s="3" t="s">
        <v>387</v>
      </c>
      <c r="D160" s="1" t="str">
        <f>HYPERLINK("https://www.fda.gov/NewsEvents/Newsroom/PressAnnouncements/ucm468654.htm", "https://www.fda.gov/NewsEvents/Newsroom/PressAnnouncements/ucm468654.htm")</f>
        <v>https://www.fda.gov/NewsEvents/Newsroom/PressAnnouncements/ucm468654.htm</v>
      </c>
      <c r="E160" s="5" t="s">
        <v>388</v>
      </c>
      <c r="F160" s="5" t="s">
        <v>45</v>
      </c>
    </row>
    <row r="161" spans="1:6" x14ac:dyDescent="0.25">
      <c r="A161" s="4" t="str">
        <f>HYPERLINK("https://cdr.cancer.gov/cgi-bin/cdr/Filter.py?Filter=set:QC+DrugInfoSummary+Set&amp;DocId=776577", "776577")</f>
        <v>776577</v>
      </c>
      <c r="B161" s="3" t="s">
        <v>389</v>
      </c>
      <c r="C161" s="3" t="s">
        <v>390</v>
      </c>
      <c r="D161" s="1" t="str">
        <f>HYPERLINK("https://www.fda.gov/NewsEvents/Newsroom/PressAnnouncements/ucm468832.htm", "https://www.fda.gov/NewsEvents/Newsroom/PressAnnouncements/ucm468832.htm")</f>
        <v>https://www.fda.gov/NewsEvents/Newsroom/PressAnnouncements/ucm468832.htm</v>
      </c>
      <c r="E161" s="5" t="s">
        <v>391</v>
      </c>
      <c r="F161" s="5" t="s">
        <v>9</v>
      </c>
    </row>
    <row r="162" spans="1:6" x14ac:dyDescent="0.25">
      <c r="A162" s="4" t="str">
        <f>HYPERLINK("https://cdr.cancer.gov/cgi-bin/cdr/Filter.py?Filter=set:QC+DrugInfoSummary+Set&amp;DocId=776640", "776640")</f>
        <v>776640</v>
      </c>
      <c r="B162" s="3" t="s">
        <v>392</v>
      </c>
      <c r="C162" s="3" t="s">
        <v>393</v>
      </c>
      <c r="D162" s="1" t="str">
        <f>HYPERLINK("https://www.fda.gov/NewsEvents/Newsroom/PressAnnouncements/ucm469571.htm", "https://www.fda.gov/NewsEvents/Newsroom/PressAnnouncements/ucm469571.htm")</f>
        <v>https://www.fda.gov/NewsEvents/Newsroom/PressAnnouncements/ucm469571.htm</v>
      </c>
      <c r="E162" s="5" t="s">
        <v>391</v>
      </c>
      <c r="F162" s="5" t="s">
        <v>9</v>
      </c>
    </row>
    <row r="163" spans="1:6" x14ac:dyDescent="0.25">
      <c r="A163" s="4" t="str">
        <f>HYPERLINK("https://cdr.cancer.gov/cgi-bin/cdr/Filter.py?Filter=set:QC+DrugInfoSummary+Set&amp;DocId=776883", "776883")</f>
        <v>776883</v>
      </c>
      <c r="B163" s="3" t="s">
        <v>394</v>
      </c>
      <c r="C163" s="3" t="s">
        <v>395</v>
      </c>
      <c r="D163" s="1" t="str">
        <f>HYPERLINK("https://www.fda.gov/NewsEvents/Newsroom/PressAnnouncements/ucm471934.htm", "https://www.fda.gov/NewsEvents/Newsroom/PressAnnouncements/ucm471934.htm")</f>
        <v>https://www.fda.gov/NewsEvents/Newsroom/PressAnnouncements/ucm471934.htm</v>
      </c>
      <c r="E163" s="5" t="s">
        <v>396</v>
      </c>
      <c r="F163" s="5" t="s">
        <v>9</v>
      </c>
    </row>
    <row r="164" spans="1:6" x14ac:dyDescent="0.25">
      <c r="A164" s="4" t="str">
        <f>HYPERLINK("https://cdr.cancer.gov/cgi-bin/cdr/Filter.py?Filter=set:QC+DrugInfoSummary+Set&amp;DocId=776980", "776980")</f>
        <v>776980</v>
      </c>
      <c r="B164" s="3" t="s">
        <v>397</v>
      </c>
      <c r="C164" s="3" t="s">
        <v>398</v>
      </c>
      <c r="D164" s="1" t="str">
        <f>HYPERLINK("https://www.fda.gov/NewsEvents/Newsroom/PressAnnouncements/ucm472525.htm", "https://www.fda.gov/NewsEvents/Newsroom/PressAnnouncements/ucm472525.htm")</f>
        <v>https://www.fda.gov/NewsEvents/Newsroom/PressAnnouncements/ucm472525.htm</v>
      </c>
      <c r="E164" s="5" t="s">
        <v>399</v>
      </c>
      <c r="F164" s="5" t="s">
        <v>9</v>
      </c>
    </row>
    <row r="165" spans="1:6" x14ac:dyDescent="0.25">
      <c r="A165" s="4" t="str">
        <f>HYPERLINK("https://cdr.cancer.gov/cgi-bin/cdr/Filter.py?Filter=set:QC+DrugInfoSummary+Set&amp;DocId=777063", "777063")</f>
        <v>777063</v>
      </c>
      <c r="B165" s="3" t="s">
        <v>400</v>
      </c>
      <c r="C165" s="3" t="s">
        <v>401</v>
      </c>
      <c r="D165" s="1" t="str">
        <f>HYPERLINK("https://www.fda.gov/Drugs/InformationOnDrugs/ApprovedDrugs/ucm530249.htm", "https://www.fda.gov/Drugs/InformationOnDrugs/ApprovedDrugs/ucm530249.htm")</f>
        <v>https://www.fda.gov/Drugs/InformationOnDrugs/ApprovedDrugs/ucm530249.htm</v>
      </c>
      <c r="E165" s="5" t="s">
        <v>402</v>
      </c>
      <c r="F165" s="5" t="s">
        <v>9</v>
      </c>
    </row>
    <row r="166" spans="1:6" x14ac:dyDescent="0.25">
      <c r="A166" s="4" t="str">
        <f>HYPERLINK("https://cdr.cancer.gov/cgi-bin/cdr/Filter.py?Filter=set:QC+DrugInfoSummary+Set&amp;DocId=777063", "777063")</f>
        <v>777063</v>
      </c>
      <c r="B166" s="3" t="s">
        <v>400</v>
      </c>
      <c r="C166" s="3" t="s">
        <v>403</v>
      </c>
      <c r="D166" s="1" t="str">
        <f>HYPERLINK("https://www.fda.gov/NewsEvents/Newsroom/PressAnnouncements/ucm472875.htm", "https://www.fda.gov/NewsEvents/Newsroom/PressAnnouncements/ucm472875.htm")</f>
        <v>https://www.fda.gov/NewsEvents/Newsroom/PressAnnouncements/ucm472875.htm</v>
      </c>
      <c r="E166" s="5" t="s">
        <v>402</v>
      </c>
      <c r="F166" s="5" t="s">
        <v>9</v>
      </c>
    </row>
    <row r="167" spans="1:6" x14ac:dyDescent="0.25">
      <c r="A167" s="4" t="str">
        <f>HYPERLINK("https://cdr.cancer.gov/cgi-bin/cdr/Filter.py?Filter=set:QC+DrugInfoSummary+Set&amp;DocId=777141", "777141")</f>
        <v>777141</v>
      </c>
      <c r="B167" s="3" t="s">
        <v>404</v>
      </c>
      <c r="C167" s="3" t="s">
        <v>405</v>
      </c>
      <c r="D167" s="1" t="str">
        <f>HYPERLINK("https://www.fda.gov/NewsEvents/Newsroom/PressAnnouncements/ucm473771.htm", "https://www.fda.gov/NewsEvents/Newsroom/PressAnnouncements/ucm473771.htm")</f>
        <v>https://www.fda.gov/NewsEvents/Newsroom/PressAnnouncements/ucm473771.htm</v>
      </c>
      <c r="E167" s="5" t="s">
        <v>406</v>
      </c>
      <c r="F167" s="5" t="s">
        <v>9</v>
      </c>
    </row>
    <row r="168" spans="1:6" x14ac:dyDescent="0.25">
      <c r="A168" s="4" t="str">
        <f>HYPERLINK("https://cdr.cancer.gov/cgi-bin/cdr/Filter.py?Filter=set:QC+DrugInfoSummary+Set&amp;DocId=777166", "777166")</f>
        <v>777166</v>
      </c>
      <c r="B168" s="3" t="s">
        <v>407</v>
      </c>
      <c r="C168" s="3" t="s">
        <v>408</v>
      </c>
      <c r="D168" s="1" t="str">
        <f>HYPERLINK("https://www.fda.gov/NewsEvents/Newsroom/PressAnnouncements/ucm474131.htm", "https://www.fda.gov/NewsEvents/Newsroom/PressAnnouncements/ucm474131.htm")</f>
        <v>https://www.fda.gov/NewsEvents/Newsroom/PressAnnouncements/ucm474131.htm</v>
      </c>
      <c r="E168" s="5" t="s">
        <v>409</v>
      </c>
      <c r="F168" s="5" t="s">
        <v>9</v>
      </c>
    </row>
    <row r="169" spans="1:6" x14ac:dyDescent="0.25">
      <c r="A169" s="4" t="str">
        <f>HYPERLINK("https://cdr.cancer.gov/cgi-bin/cdr/Filter.py?Filter=set:QC+DrugInfoSummary+Set&amp;DocId=777260", "777260")</f>
        <v>777260</v>
      </c>
      <c r="B169" s="3" t="s">
        <v>410</v>
      </c>
      <c r="C169" s="3" t="s">
        <v>411</v>
      </c>
      <c r="D169" s="1" t="str">
        <f>HYPERLINK("https://www.fda.gov/NewsEvents/Newsroom/PressAnnouncements/ucm474684.htm", "https://www.fda.gov/NewsEvents/Newsroom/PressAnnouncements/ucm474684.htm")</f>
        <v>https://www.fda.gov/NewsEvents/Newsroom/PressAnnouncements/ucm474684.htm</v>
      </c>
      <c r="E169" s="5" t="s">
        <v>412</v>
      </c>
      <c r="F169" s="5" t="s">
        <v>9</v>
      </c>
    </row>
    <row r="170" spans="1:6" x14ac:dyDescent="0.25">
      <c r="A170" s="4" t="str">
        <f>HYPERLINK("https://cdr.cancer.gov/cgi-bin/cdr/Filter.py?Filter=set:QC+DrugInfoSummary+Set&amp;DocId=777392", "777392")</f>
        <v>777392</v>
      </c>
      <c r="B170" s="3" t="s">
        <v>413</v>
      </c>
      <c r="C170" s="3" t="s">
        <v>414</v>
      </c>
      <c r="D170" s="1" t="str">
        <f>HYPERLINK("https://www.fda.gov/Drugs/InformationOnDrugs/ApprovedDrugs/ucm584082.htm", "https://www.fda.gov/Drugs/InformationOnDrugs/ApprovedDrugs/ucm584082.htm")</f>
        <v>https://www.fda.gov/Drugs/InformationOnDrugs/ApprovedDrugs/ucm584082.htm</v>
      </c>
      <c r="E170" s="5" t="s">
        <v>415</v>
      </c>
      <c r="F170" s="5" t="s">
        <v>416</v>
      </c>
    </row>
    <row r="171" spans="1:6" x14ac:dyDescent="0.25">
      <c r="A171" s="4" t="str">
        <f>HYPERLINK("https://cdr.cancer.gov/cgi-bin/cdr/Filter.py?Filter=set:QC+DrugInfoSummary+Set&amp;DocId=777392", "777392")</f>
        <v>777392</v>
      </c>
      <c r="B171" s="3" t="s">
        <v>413</v>
      </c>
      <c r="C171" s="3" t="s">
        <v>417</v>
      </c>
      <c r="D171" s="1" t="str">
        <f>HYPERLINK("https://www.fda.gov/NewsEvents/Newsroom/PressAnnouncements/ucm476926.htm", "https://www.fda.gov/NewsEvents/Newsroom/PressAnnouncements/ucm476926.htm")</f>
        <v>https://www.fda.gov/NewsEvents/Newsroom/PressAnnouncements/ucm476926.htm</v>
      </c>
      <c r="E171" s="5" t="s">
        <v>415</v>
      </c>
      <c r="F171" s="5" t="s">
        <v>416</v>
      </c>
    </row>
    <row r="172" spans="1:6" x14ac:dyDescent="0.25">
      <c r="A172" s="4" t="str">
        <f>HYPERLINK("https://cdr.cancer.gov/cgi-bin/cdr/Filter.py?Filter=set:QC+DrugInfoSummary+Set&amp;DocId=777651", "777651")</f>
        <v>777651</v>
      </c>
      <c r="B172" s="3" t="s">
        <v>418</v>
      </c>
      <c r="C172" s="3" t="s">
        <v>419</v>
      </c>
      <c r="D172" s="1" t="str">
        <f>HYPERLINK("https://www.fda.gov/NewsEvents/Newsroom/PressAnnouncements/ucm476919.htm", "https://www.fda.gov/NewsEvents/Newsroom/PressAnnouncements/ucm476919.htm")</f>
        <v>https://www.fda.gov/NewsEvents/Newsroom/PressAnnouncements/ucm476919.htm</v>
      </c>
      <c r="E172" s="5" t="s">
        <v>420</v>
      </c>
      <c r="F172" s="5" t="s">
        <v>15</v>
      </c>
    </row>
    <row r="173" spans="1:6" x14ac:dyDescent="0.25">
      <c r="A173" s="4" t="str">
        <f>HYPERLINK("https://cdr.cancer.gov/cgi-bin/cdr/Filter.py?Filter=set:QC+DrugInfoSummary+Set&amp;DocId=779950", "779950")</f>
        <v>779950</v>
      </c>
      <c r="B173" s="3" t="s">
        <v>421</v>
      </c>
      <c r="C173" s="3" t="s">
        <v>422</v>
      </c>
      <c r="D173" s="1" t="str">
        <f>HYPERLINK("https://www.fda.gov/NewsEvents/Newsroom/PressAnnouncements/ucm493225.htm", "https://www.fda.gov/NewsEvents/Newsroom/PressAnnouncements/ucm493225.htm")</f>
        <v>https://www.fda.gov/NewsEvents/Newsroom/PressAnnouncements/ucm493225.htm</v>
      </c>
      <c r="E173" s="5" t="s">
        <v>423</v>
      </c>
      <c r="F173" s="5" t="s">
        <v>9</v>
      </c>
    </row>
    <row r="174" spans="1:6" x14ac:dyDescent="0.25">
      <c r="A174" s="4" t="str">
        <f>HYPERLINK("https://cdr.cancer.gov/cgi-bin/cdr/Filter.py?Filter=set:QC+DrugInfoSummary+Set&amp;DocId=780272", "780272")</f>
        <v>780272</v>
      </c>
      <c r="B174" s="3" t="s">
        <v>424</v>
      </c>
      <c r="C174" s="3" t="s">
        <v>425</v>
      </c>
      <c r="D174" s="1" t="str">
        <f>HYPERLINK("https://www.fda.gov/NewsEvents/Newsroom/PressAnnouncements/ucm495253.htm", "https://www.fda.gov/NewsEvents/Newsroom/PressAnnouncements/ucm495253.htm")</f>
        <v>https://www.fda.gov/NewsEvents/Newsroom/PressAnnouncements/ucm495253.htm</v>
      </c>
      <c r="E174" s="5" t="s">
        <v>426</v>
      </c>
      <c r="F174" s="5" t="s">
        <v>427</v>
      </c>
    </row>
    <row r="175" spans="1:6" x14ac:dyDescent="0.25">
      <c r="A175" s="4" t="str">
        <f>HYPERLINK("https://cdr.cancer.gov/cgi-bin/cdr/Filter.py?Filter=set:QC+DrugInfoSummary+Set&amp;DocId=781156", "781156")</f>
        <v>781156</v>
      </c>
      <c r="B175" s="3" t="s">
        <v>428</v>
      </c>
      <c r="C175" s="3" t="s">
        <v>429</v>
      </c>
      <c r="D175" s="1" t="str">
        <f>HYPERLINK("https://www.fda.gov/Drugs/InformationOnDrugs/ApprovedDrugs/ucm525780.htm", "https://www.fda.gov/Drugs/InformationOnDrugs/ApprovedDrugs/ucm525780.htm")</f>
        <v>https://www.fda.gov/Drugs/InformationOnDrugs/ApprovedDrugs/ucm525780.htm</v>
      </c>
      <c r="E175" s="5" t="s">
        <v>430</v>
      </c>
      <c r="F175" s="5" t="s">
        <v>427</v>
      </c>
    </row>
    <row r="176" spans="1:6" x14ac:dyDescent="0.25">
      <c r="A176" s="4" t="str">
        <f>HYPERLINK("https://cdr.cancer.gov/cgi-bin/cdr/Filter.py?Filter=set:QC+DrugInfoSummary+Set&amp;DocId=781156", "781156")</f>
        <v>781156</v>
      </c>
      <c r="B176" s="3" t="s">
        <v>428</v>
      </c>
      <c r="C176" s="3" t="s">
        <v>431</v>
      </c>
      <c r="D176" s="1" t="str">
        <f>HYPERLINK("https://www.fda.gov/NewsEvents/Newsroom/PressAnnouncements/ucm501762.htm", "https://www.fda.gov/NewsEvents/Newsroom/PressAnnouncements/ucm501762.htm")</f>
        <v>https://www.fda.gov/NewsEvents/Newsroom/PressAnnouncements/ucm501762.htm</v>
      </c>
      <c r="E176" s="5" t="s">
        <v>430</v>
      </c>
      <c r="F176" s="5" t="s">
        <v>427</v>
      </c>
    </row>
    <row r="177" spans="1:6" x14ac:dyDescent="0.25">
      <c r="A177" s="4" t="str">
        <f>HYPERLINK("https://cdr.cancer.gov/cgi-bin/cdr/Filter.py?Filter=set:QC+DrugInfoSummary+Set&amp;DocId=784579", "784579")</f>
        <v>784579</v>
      </c>
      <c r="B177" s="3" t="s">
        <v>432</v>
      </c>
      <c r="C177" s="3" t="s">
        <v>433</v>
      </c>
      <c r="D177" s="1" t="str">
        <f>HYPERLINK("https://www.fda.gov/NewsEvents/Newsroom/PressAnnouncements/ucm525878.htm", "https://www.fda.gov/NewsEvents/Newsroom/PressAnnouncements/ucm525878.htm")</f>
        <v>https://www.fda.gov/NewsEvents/Newsroom/PressAnnouncements/ucm525878.htm</v>
      </c>
      <c r="E177" s="5" t="s">
        <v>434</v>
      </c>
      <c r="F177" s="5" t="s">
        <v>9</v>
      </c>
    </row>
    <row r="178" spans="1:6" x14ac:dyDescent="0.25">
      <c r="A178" s="4" t="str">
        <f>HYPERLINK("https://cdr.cancer.gov/cgi-bin/cdr/Filter.py?Filter=set:QC+DrugInfoSummary+Set&amp;DocId=785931", "785931")</f>
        <v>785931</v>
      </c>
      <c r="B178" s="3" t="s">
        <v>435</v>
      </c>
      <c r="C178" s="3" t="s">
        <v>436</v>
      </c>
      <c r="D178" s="1" t="str">
        <f>HYPERLINK("https://www.fda.gov/newsevents/newsroom/pressannouncements/ucm533873.htm", "https://www.fda.gov/newsevents/newsroom/pressannouncements/ucm533873.htm")</f>
        <v>https://www.fda.gov/newsevents/newsroom/pressannouncements/ucm533873.htm</v>
      </c>
      <c r="E178" s="5" t="s">
        <v>437</v>
      </c>
      <c r="F178" s="5" t="s">
        <v>427</v>
      </c>
    </row>
    <row r="179" spans="1:6" x14ac:dyDescent="0.25">
      <c r="A179" s="4" t="str">
        <f>HYPERLINK("https://cdr.cancer.gov/cgi-bin/cdr/Filter.py?Filter=set:QC+DrugInfoSummary+Set&amp;DocId=786562", "786562")</f>
        <v>786562</v>
      </c>
      <c r="B179" s="3" t="s">
        <v>438</v>
      </c>
      <c r="C179" s="3" t="s">
        <v>439</v>
      </c>
      <c r="D179" s="1" t="str">
        <f>HYPERLINK("https://dailymed.nlm.nih.gov/dailymed/drugInfo.cfm?setid=c488fb7c-0a5b-487c-b452-996809d1cb99&amp;audience=consumer", "https://dailymed.nlm.nih.gov/dailymed/drugInfo.cfm?setid=c488fb7c-0a5b-487c-b452-996809d1cb99&amp;audience=consumer")</f>
        <v>https://dailymed.nlm.nih.gov/dailymed/drugInfo.cfm?setid=c488fb7c-0a5b-487c-b452-996809d1cb99&amp;audience=consumer</v>
      </c>
      <c r="E179" s="5" t="s">
        <v>440</v>
      </c>
      <c r="F179" s="5" t="s">
        <v>166</v>
      </c>
    </row>
    <row r="180" spans="1:6" x14ac:dyDescent="0.25">
      <c r="A180" s="4" t="str">
        <f>HYPERLINK("https://cdr.cancer.gov/cgi-bin/cdr/Filter.py?Filter=set:QC+DrugInfoSummary+Set&amp;DocId=787676", "787676")</f>
        <v>787676</v>
      </c>
      <c r="B180" s="3" t="s">
        <v>441</v>
      </c>
      <c r="C180" s="3" t="s">
        <v>442</v>
      </c>
      <c r="D180" s="1" t="str">
        <f>HYPERLINK("https://www.fda.gov/Drugs/InformationOnDrugs/ApprovedDrugs/ucm546438.htm", "https://www.fda.gov/Drugs/InformationOnDrugs/ApprovedDrugs/ucm546438.htm")</f>
        <v>https://www.fda.gov/Drugs/InformationOnDrugs/ApprovedDrugs/ucm546438.htm</v>
      </c>
      <c r="E180" s="5" t="s">
        <v>443</v>
      </c>
      <c r="F180" s="5" t="s">
        <v>53</v>
      </c>
    </row>
    <row r="181" spans="1:6" x14ac:dyDescent="0.25">
      <c r="A181" s="4" t="str">
        <f>HYPERLINK("https://cdr.cancer.gov/cgi-bin/cdr/Filter.py?Filter=set:QC+DrugInfoSummary+Set&amp;DocId=787910", "787910")</f>
        <v>787910</v>
      </c>
      <c r="B181" s="3" t="s">
        <v>444</v>
      </c>
      <c r="C181" s="3" t="s">
        <v>445</v>
      </c>
      <c r="D181" s="1" t="str">
        <f>HYPERLINK("https://www.fda.gov/Drugs/InformationOnDrugs/ApprovedDrugs/ucm557162.htm", "https://www.fda.gov/Drugs/InformationOnDrugs/ApprovedDrugs/ucm557162.htm")</f>
        <v>https://www.fda.gov/Drugs/InformationOnDrugs/ApprovedDrugs/ucm557162.htm</v>
      </c>
      <c r="E181" s="5" t="s">
        <v>446</v>
      </c>
      <c r="F181" s="5" t="s">
        <v>447</v>
      </c>
    </row>
    <row r="182" spans="1:6" x14ac:dyDescent="0.25">
      <c r="A182" s="4" t="str">
        <f>HYPERLINK("https://cdr.cancer.gov/cgi-bin/cdr/Filter.py?Filter=set:QC+DrugInfoSummary+Set&amp;DocId=787910", "787910")</f>
        <v>787910</v>
      </c>
      <c r="B182" s="3" t="s">
        <v>444</v>
      </c>
      <c r="C182" s="3" t="s">
        <v>448</v>
      </c>
      <c r="D182" s="1" t="str">
        <f>HYPERLINK("https://www.fda.gov/Drugs/InformationOnDrugs/ApprovedDrugs/ucm547965.htm", "https://www.fda.gov/Drugs/InformationOnDrugs/ApprovedDrugs/ucm547965.htm")</f>
        <v>https://www.fda.gov/Drugs/InformationOnDrugs/ApprovedDrugs/ucm547965.htm</v>
      </c>
      <c r="E182" s="5" t="s">
        <v>446</v>
      </c>
      <c r="F182" s="5" t="s">
        <v>447</v>
      </c>
    </row>
    <row r="183" spans="1:6" x14ac:dyDescent="0.25">
      <c r="A183" s="4" t="str">
        <f>HYPERLINK("https://cdr.cancer.gov/cgi-bin/cdr/Filter.py?Filter=set:QC+DrugInfoSummary+Set&amp;DocId=788257", "788257")</f>
        <v>788257</v>
      </c>
      <c r="B183" s="3" t="s">
        <v>449</v>
      </c>
      <c r="C183" s="3" t="s">
        <v>450</v>
      </c>
      <c r="D183" s="1" t="str">
        <f>HYPERLINK("https://www.fda.gov/Drugs/InformationOnDrugs/ApprovedDrugs/ucm548487.htm", "https://www.fda.gov/Drugs/InformationOnDrugs/ApprovedDrugs/ucm548487.htm")</f>
        <v>https://www.fda.gov/Drugs/InformationOnDrugs/ApprovedDrugs/ucm548487.htm</v>
      </c>
      <c r="E183" s="5" t="s">
        <v>451</v>
      </c>
      <c r="F183" s="5" t="s">
        <v>447</v>
      </c>
    </row>
    <row r="184" spans="1:6" x14ac:dyDescent="0.25">
      <c r="A184" s="4" t="str">
        <f>HYPERLINK("https://cdr.cancer.gov/cgi-bin/cdr/Filter.py?Filter=set:QC+DrugInfoSummary+Set&amp;DocId=788795", "788795")</f>
        <v>788795</v>
      </c>
      <c r="B184" s="3" t="s">
        <v>452</v>
      </c>
      <c r="C184" s="3" t="s">
        <v>453</v>
      </c>
      <c r="D184" s="1" t="str">
        <f>HYPERLINK("https://www.fda.gov/Drugs/InformationOnDrugs/ApprovedDrugs/ucm555930.htm", "https://www.fda.gov/Drugs/InformationOnDrugs/ApprovedDrugs/ucm555930.htm")</f>
        <v>https://www.fda.gov/Drugs/InformationOnDrugs/ApprovedDrugs/ucm555930.htm</v>
      </c>
      <c r="E184" s="5" t="s">
        <v>454</v>
      </c>
      <c r="F184" s="5" t="s">
        <v>455</v>
      </c>
    </row>
    <row r="185" spans="1:6" x14ac:dyDescent="0.25">
      <c r="A185" s="4" t="str">
        <f>HYPERLINK("https://cdr.cancer.gov/cgi-bin/cdr/Filter.py?Filter=set:QC+DrugInfoSummary+Set&amp;DocId=788884", "788884")</f>
        <v>788884</v>
      </c>
      <c r="B185" s="3" t="s">
        <v>456</v>
      </c>
      <c r="C185" s="3" t="s">
        <v>457</v>
      </c>
      <c r="D185" s="1" t="str">
        <f>HYPERLINK("https://www.fda.gov/Drugs/InformationOnDrugs/ApprovedDrugs/ucm555841.htm", "https://www.fda.gov/Drugs/InformationOnDrugs/ApprovedDrugs/ucm555841.htm")</f>
        <v>https://www.fda.gov/Drugs/InformationOnDrugs/ApprovedDrugs/ucm555841.htm</v>
      </c>
      <c r="E185" s="5" t="s">
        <v>458</v>
      </c>
      <c r="F185" s="5" t="s">
        <v>286</v>
      </c>
    </row>
    <row r="186" spans="1:6" x14ac:dyDescent="0.25">
      <c r="A186" s="4" t="str">
        <f>HYPERLINK("https://cdr.cancer.gov/cgi-bin/cdr/Filter.py?Filter=set:QC+DrugInfoSummary+Set&amp;DocId=788890", "788890")</f>
        <v>788890</v>
      </c>
      <c r="B186" s="3" t="s">
        <v>459</v>
      </c>
      <c r="C186" s="3" t="s">
        <v>460</v>
      </c>
      <c r="D186" s="1" t="str">
        <f>HYPERLINK("https://www.fda.gov/Drugs/InformationOnDrugs/ApprovedDrugs/ucm555756.htm", "https://www.fda.gov/Drugs/InformationOnDrugs/ApprovedDrugs/ucm555756.htm")</f>
        <v>https://www.fda.gov/Drugs/InformationOnDrugs/ApprovedDrugs/ucm555756.htm</v>
      </c>
      <c r="E186" s="5" t="s">
        <v>461</v>
      </c>
      <c r="F186" s="5" t="s">
        <v>462</v>
      </c>
    </row>
    <row r="187" spans="1:6" x14ac:dyDescent="0.25">
      <c r="A187" s="4" t="str">
        <f>HYPERLINK("https://cdr.cancer.gov/cgi-bin/cdr/Filter.py?Filter=set:QC+DrugInfoSummary+Set&amp;DocId=790070", "790070")</f>
        <v>790070</v>
      </c>
      <c r="B187" s="3" t="s">
        <v>463</v>
      </c>
      <c r="C187" s="3" t="s">
        <v>464</v>
      </c>
      <c r="D187" s="1" t="str">
        <f>HYPERLINK("https://www.fda.gov/Drugs/InformationOnDrugs/ApprovedDrugs/ucm567259.htm", "https://www.fda.gov/Drugs/InformationOnDrugs/ApprovedDrugs/ucm567259.htm")</f>
        <v>https://www.fda.gov/Drugs/InformationOnDrugs/ApprovedDrugs/ucm567259.htm</v>
      </c>
      <c r="E187" s="5" t="s">
        <v>337</v>
      </c>
      <c r="F187" s="5" t="s">
        <v>85</v>
      </c>
    </row>
    <row r="188" spans="1:6" x14ac:dyDescent="0.25">
      <c r="A188" s="4" t="str">
        <f>HYPERLINK("https://cdr.cancer.gov/cgi-bin/cdr/Filter.py?Filter=set:QC+DrugInfoSummary+Set&amp;DocId=790240", "790240")</f>
        <v>790240</v>
      </c>
      <c r="B188" s="3" t="s">
        <v>465</v>
      </c>
      <c r="C188" s="3" t="s">
        <v>466</v>
      </c>
      <c r="D188" s="1" t="str">
        <f>HYPERLINK("https://www.fda.gov/Drugs/InformationOnDrugs/ApprovedDrugs/ucm569482.htm", "https://www.fda.gov/Drugs/InformationOnDrugs/ApprovedDrugs/ucm569482.htm")</f>
        <v>https://www.fda.gov/Drugs/InformationOnDrugs/ApprovedDrugs/ucm569482.htm</v>
      </c>
      <c r="E188" s="5" t="s">
        <v>467</v>
      </c>
      <c r="F188" s="5" t="s">
        <v>468</v>
      </c>
    </row>
    <row r="189" spans="1:6" x14ac:dyDescent="0.25">
      <c r="A189" s="4" t="str">
        <f>HYPERLINK("https://cdr.cancer.gov/cgi-bin/cdr/Filter.py?Filter=set:QC+DrugInfoSummary+Set&amp;DocId=790532", "790532")</f>
        <v>790532</v>
      </c>
      <c r="B189" s="3" t="s">
        <v>469</v>
      </c>
      <c r="C189" s="3" t="s">
        <v>470</v>
      </c>
      <c r="D189" s="1" t="str">
        <f>HYPERLINK("https://www.fda.gov/Drugs/InformationOnDrugs/ApprovedDrugs/ucm564235.htm", "https://www.fda.gov/Drugs/InformationOnDrugs/ApprovedDrugs/ucm564235.htm")</f>
        <v>https://www.fda.gov/Drugs/InformationOnDrugs/ApprovedDrugs/ucm564235.htm</v>
      </c>
      <c r="E189" s="5" t="s">
        <v>471</v>
      </c>
      <c r="F189" s="5" t="s">
        <v>472</v>
      </c>
    </row>
    <row r="190" spans="1:6" x14ac:dyDescent="0.25">
      <c r="A190" s="4" t="str">
        <f>HYPERLINK("https://cdr.cancer.gov/cgi-bin/cdr/Filter.py?Filter=set:QC+DrugInfoSummary+Set&amp;DocId=790694", "790694")</f>
        <v>790694</v>
      </c>
      <c r="B190" s="3" t="s">
        <v>473</v>
      </c>
      <c r="C190" s="3" t="s">
        <v>474</v>
      </c>
      <c r="D190" s="1" t="str">
        <f>HYPERLINK("https://www.fda.gov/Drugs/InformationOnDrugs/ApprovedDrugs/ucm572133.htm", "https://www.fda.gov/Drugs/InformationOnDrugs/ApprovedDrugs/ucm572133.htm")</f>
        <v>https://www.fda.gov/Drugs/InformationOnDrugs/ApprovedDrugs/ucm572133.htm</v>
      </c>
      <c r="E190" s="5" t="s">
        <v>471</v>
      </c>
      <c r="F190" s="5" t="s">
        <v>468</v>
      </c>
    </row>
    <row r="191" spans="1:6" x14ac:dyDescent="0.25">
      <c r="A191" s="4" t="str">
        <f>HYPERLINK("https://cdr.cancer.gov/cgi-bin/cdr/Filter.py?Filter=set:QC+DrugInfoSummary+Set&amp;DocId=790730", "790730")</f>
        <v>790730</v>
      </c>
      <c r="B191" s="3" t="s">
        <v>475</v>
      </c>
      <c r="C191" s="3" t="s">
        <v>476</v>
      </c>
      <c r="D191" s="1" t="str">
        <f>HYPERLINK("https://www.fda.gov/NewsEvents/Newsroom/PressAnnouncements/ucm574058.htm", "https://www.fda.gov/NewsEvents/Newsroom/PressAnnouncements/ucm574058.htm")</f>
        <v>https://www.fda.gov/NewsEvents/Newsroom/PressAnnouncements/ucm574058.htm</v>
      </c>
      <c r="E191" s="5" t="s">
        <v>471</v>
      </c>
      <c r="F191" s="5" t="s">
        <v>477</v>
      </c>
    </row>
    <row r="192" spans="1:6" x14ac:dyDescent="0.25">
      <c r="A192" s="4" t="str">
        <f>HYPERLINK("https://cdr.cancer.gov/cgi-bin/cdr/Filter.py?Filter=set:QC+DrugInfoSummary+Set&amp;DocId=790948", "790948")</f>
        <v>790948</v>
      </c>
      <c r="B192" s="3" t="s">
        <v>478</v>
      </c>
      <c r="C192" s="3" t="s">
        <v>479</v>
      </c>
      <c r="D192" s="1" t="str">
        <f>HYPERLINK("https://www.fda.gov/Drugs/InformationOnDrugs/ApprovedDrugs/ucm569950.htm", "https://www.fda.gov/Drugs/InformationOnDrugs/ApprovedDrugs/ucm569950.htm")</f>
        <v>https://www.fda.gov/Drugs/InformationOnDrugs/ApprovedDrugs/ucm569950.htm</v>
      </c>
      <c r="E192" s="5" t="s">
        <v>480</v>
      </c>
      <c r="F192" s="5" t="s">
        <v>480</v>
      </c>
    </row>
    <row r="193" spans="1:6" x14ac:dyDescent="0.25">
      <c r="A193" s="4" t="str">
        <f>HYPERLINK("https://cdr.cancer.gov/cgi-bin/cdr/Filter.py?Filter=set:QC+DrugInfoSummary+Set&amp;DocId=791047", "791047")</f>
        <v>791047</v>
      </c>
      <c r="B193" s="3" t="s">
        <v>481</v>
      </c>
      <c r="C193" s="3" t="s">
        <v>482</v>
      </c>
      <c r="D193" s="1" t="str">
        <f>HYPERLINK("https://www.fda.gov/newsevents/newsroom/pressannouncements/ucm576129.htm", "https://www.fda.gov/newsevents/newsroom/pressannouncements/ucm576129.htm")</f>
        <v>https://www.fda.gov/newsevents/newsroom/pressannouncements/ucm576129.htm</v>
      </c>
      <c r="E193" s="5" t="s">
        <v>483</v>
      </c>
      <c r="F193" s="5" t="s">
        <v>484</v>
      </c>
    </row>
    <row r="194" spans="1:6" x14ac:dyDescent="0.25">
      <c r="A194" s="4" t="str">
        <f>HYPERLINK("https://cdr.cancer.gov/cgi-bin/cdr/Filter.py?Filter=set:QC+DrugInfoSummary+Set&amp;DocId=791122", "791122")</f>
        <v>791122</v>
      </c>
      <c r="B194" s="3" t="s">
        <v>485</v>
      </c>
      <c r="C194" s="3" t="s">
        <v>486</v>
      </c>
      <c r="D194" s="1" t="str">
        <f>HYPERLINK("https://www.fda.gov/NewsEvents/Newsroom/PressAnnouncements/ucm578071.htm", "https://www.fda.gov/NewsEvents/Newsroom/PressAnnouncements/ucm578071.htm")</f>
        <v>https://www.fda.gov/NewsEvents/Newsroom/PressAnnouncements/ucm578071.htm</v>
      </c>
      <c r="E194" s="5" t="s">
        <v>487</v>
      </c>
      <c r="F194" s="5" t="s">
        <v>488</v>
      </c>
    </row>
    <row r="195" spans="1:6" x14ac:dyDescent="0.25">
      <c r="A195" s="4" t="str">
        <f>HYPERLINK("https://cdr.cancer.gov/cgi-bin/cdr/Filter.py?Filter=set:QC+DrugInfoSummary+Set&amp;DocId=791271", "791271")</f>
        <v>791271</v>
      </c>
      <c r="B195" s="3" t="s">
        <v>489</v>
      </c>
      <c r="C195" s="3" t="s">
        <v>490</v>
      </c>
      <c r="D195" s="1" t="str">
        <f>HYPERLINK("https://www.fda.gov/NewsEvents/Newsroom/PressAnnouncements/ucm581216.htm", "https://www.fda.gov/NewsEvents/Newsroom/PressAnnouncements/ucm581216.htm")</f>
        <v>https://www.fda.gov/NewsEvents/Newsroom/PressAnnouncements/ucm581216.htm</v>
      </c>
      <c r="E195" s="5" t="s">
        <v>491</v>
      </c>
      <c r="F195" s="5" t="s">
        <v>492</v>
      </c>
    </row>
    <row r="196" spans="1:6" x14ac:dyDescent="0.25">
      <c r="A196" s="4" t="str">
        <f>HYPERLINK("https://cdr.cancer.gov/cgi-bin/cdr/Filter.py?Filter=set:QC+DrugInfoSummary+Set&amp;DocId=791355", "791355")</f>
        <v>791355</v>
      </c>
      <c r="B196" s="3" t="s">
        <v>493</v>
      </c>
      <c r="C196" s="3" t="s">
        <v>494</v>
      </c>
      <c r="D196" s="1" t="str">
        <f>HYPERLINK("https://www.fda.gov/Drugs/InformationOnDrugs/ApprovedDrugs/ucm583106.htm", "https://www.fda.gov/Drugs/InformationOnDrugs/ApprovedDrugs/ucm583106.htm")</f>
        <v>https://www.fda.gov/Drugs/InformationOnDrugs/ApprovedDrugs/ucm583106.htm</v>
      </c>
      <c r="E196" s="5" t="s">
        <v>468</v>
      </c>
      <c r="F196" s="5" t="s">
        <v>495</v>
      </c>
    </row>
  </sheetData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DIS|DCS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bkline</cp:lastModifiedBy>
  <dcterms:created xsi:type="dcterms:W3CDTF">2018-01-05T12:34:23Z</dcterms:created>
  <dcterms:modified xsi:type="dcterms:W3CDTF">2018-01-05T17:37:18Z</dcterms:modified>
</cp:coreProperties>
</file>